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U30" i="1" l="1"/>
  <c r="BT30" i="1"/>
  <c r="BR30" i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AV30" i="1" s="1"/>
  <c r="W30" i="1"/>
  <c r="V30" i="1"/>
  <c r="U30" i="1" s="1"/>
  <c r="N30" i="1"/>
  <c r="L30" i="1"/>
  <c r="BU29" i="1"/>
  <c r="BT29" i="1"/>
  <c r="BS29" i="1" s="1"/>
  <c r="BR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 s="1"/>
  <c r="I29" i="1" s="1"/>
  <c r="W29" i="1"/>
  <c r="V29" i="1"/>
  <c r="U29" i="1" s="1"/>
  <c r="N29" i="1"/>
  <c r="BU28" i="1"/>
  <c r="BT28" i="1"/>
  <c r="BR28" i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BU27" i="1"/>
  <c r="BT27" i="1"/>
  <c r="BR27" i="1"/>
  <c r="BS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 s="1"/>
  <c r="W27" i="1"/>
  <c r="U27" i="1" s="1"/>
  <c r="V27" i="1"/>
  <c r="N27" i="1"/>
  <c r="G27" i="1"/>
  <c r="Y27" i="1" s="1"/>
  <c r="BU26" i="1"/>
  <c r="BT26" i="1"/>
  <c r="BR26" i="1"/>
  <c r="BS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BU25" i="1"/>
  <c r="BT25" i="1"/>
  <c r="BS25" i="1"/>
  <c r="AU25" i="1" s="1"/>
  <c r="BR25" i="1"/>
  <c r="BG25" i="1"/>
  <c r="BF25" i="1"/>
  <c r="BE25" i="1"/>
  <c r="BD25" i="1"/>
  <c r="BH25" i="1" s="1"/>
  <c r="BI25" i="1" s="1"/>
  <c r="BC25" i="1"/>
  <c r="AX25" i="1" s="1"/>
  <c r="AZ25" i="1"/>
  <c r="AW25" i="1"/>
  <c r="AS25" i="1"/>
  <c r="AL25" i="1"/>
  <c r="AM25" i="1" s="1"/>
  <c r="AG25" i="1"/>
  <c r="AE25" i="1" s="1"/>
  <c r="I25" i="1" s="1"/>
  <c r="W25" i="1"/>
  <c r="V25" i="1"/>
  <c r="U25" i="1"/>
  <c r="N25" i="1"/>
  <c r="BU24" i="1"/>
  <c r="BT24" i="1"/>
  <c r="BR24" i="1"/>
  <c r="BS24" i="1" s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AF24" i="1" s="1"/>
  <c r="W24" i="1"/>
  <c r="V24" i="1"/>
  <c r="U24" i="1" s="1"/>
  <c r="N24" i="1"/>
  <c r="BU23" i="1"/>
  <c r="BT23" i="1"/>
  <c r="BR23" i="1"/>
  <c r="BS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U23" i="1" s="1"/>
  <c r="V23" i="1"/>
  <c r="N23" i="1"/>
  <c r="G23" i="1"/>
  <c r="Y23" i="1" s="1"/>
  <c r="BU22" i="1"/>
  <c r="BT22" i="1"/>
  <c r="BR22" i="1"/>
  <c r="BS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L22" i="1" s="1"/>
  <c r="W22" i="1"/>
  <c r="V22" i="1"/>
  <c r="U22" i="1" s="1"/>
  <c r="N22" i="1"/>
  <c r="BU21" i="1"/>
  <c r="BT21" i="1"/>
  <c r="BR21" i="1"/>
  <c r="BS21" i="1" s="1"/>
  <c r="AU21" i="1" s="1"/>
  <c r="AW21" i="1" s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 s="1"/>
  <c r="W21" i="1"/>
  <c r="V21" i="1"/>
  <c r="U21" i="1" s="1"/>
  <c r="N21" i="1"/>
  <c r="BU20" i="1"/>
  <c r="BT20" i="1"/>
  <c r="BR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H20" i="1" s="1"/>
  <c r="AV20" i="1" s="1"/>
  <c r="AF20" i="1"/>
  <c r="W20" i="1"/>
  <c r="V20" i="1"/>
  <c r="U20" i="1" s="1"/>
  <c r="N20" i="1"/>
  <c r="L20" i="1"/>
  <c r="BU19" i="1"/>
  <c r="BT19" i="1"/>
  <c r="BS19" i="1"/>
  <c r="AU19" i="1" s="1"/>
  <c r="BR19" i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W19" i="1"/>
  <c r="V19" i="1"/>
  <c r="U19" i="1" s="1"/>
  <c r="N19" i="1"/>
  <c r="AU29" i="1" l="1"/>
  <c r="AW29" i="1" s="1"/>
  <c r="Q29" i="1"/>
  <c r="G19" i="1"/>
  <c r="AF19" i="1"/>
  <c r="H19" i="1"/>
  <c r="AV19" i="1" s="1"/>
  <c r="AY19" i="1" s="1"/>
  <c r="I19" i="1"/>
  <c r="L19" i="1"/>
  <c r="L26" i="1"/>
  <c r="BS30" i="1"/>
  <c r="AW19" i="1"/>
  <c r="Q19" i="1"/>
  <c r="R19" i="1" s="1"/>
  <c r="S19" i="1" s="1"/>
  <c r="Z19" i="1" s="1"/>
  <c r="Q23" i="1"/>
  <c r="R23" i="1" s="1"/>
  <c r="S23" i="1" s="1"/>
  <c r="Z23" i="1" s="1"/>
  <c r="Q25" i="1"/>
  <c r="Q27" i="1"/>
  <c r="Y19" i="1"/>
  <c r="L21" i="1"/>
  <c r="H21" i="1"/>
  <c r="AV21" i="1" s="1"/>
  <c r="AY21" i="1" s="1"/>
  <c r="AF21" i="1"/>
  <c r="G21" i="1"/>
  <c r="I21" i="1"/>
  <c r="AY30" i="1"/>
  <c r="L25" i="1"/>
  <c r="H25" i="1"/>
  <c r="AV25" i="1" s="1"/>
  <c r="AY25" i="1" s="1"/>
  <c r="G25" i="1"/>
  <c r="R25" i="1" s="1"/>
  <c r="S25" i="1" s="1"/>
  <c r="AF25" i="1"/>
  <c r="AU26" i="1"/>
  <c r="AW26" i="1" s="1"/>
  <c r="Q26" i="1"/>
  <c r="AW30" i="1"/>
  <c r="I20" i="1"/>
  <c r="G20" i="1"/>
  <c r="BS20" i="1"/>
  <c r="Q24" i="1"/>
  <c r="AU24" i="1"/>
  <c r="AW24" i="1" s="1"/>
  <c r="G26" i="1"/>
  <c r="AF26" i="1"/>
  <c r="I26" i="1"/>
  <c r="Z27" i="1"/>
  <c r="L29" i="1"/>
  <c r="H29" i="1"/>
  <c r="AV29" i="1" s="1"/>
  <c r="AY29" i="1" s="1"/>
  <c r="G29" i="1"/>
  <c r="AF29" i="1"/>
  <c r="AU30" i="1"/>
  <c r="Q30" i="1"/>
  <c r="AF23" i="1"/>
  <c r="I23" i="1"/>
  <c r="L23" i="1"/>
  <c r="H23" i="1"/>
  <c r="AV23" i="1" s="1"/>
  <c r="AY23" i="1" s="1"/>
  <c r="I24" i="1"/>
  <c r="L24" i="1"/>
  <c r="H24" i="1"/>
  <c r="AV24" i="1" s="1"/>
  <c r="G24" i="1"/>
  <c r="O27" i="1"/>
  <c r="M27" i="1" s="1"/>
  <c r="P27" i="1" s="1"/>
  <c r="BS28" i="1"/>
  <c r="G30" i="1"/>
  <c r="AF30" i="1"/>
  <c r="I30" i="1"/>
  <c r="G22" i="1"/>
  <c r="AF22" i="1"/>
  <c r="I22" i="1"/>
  <c r="Q21" i="1"/>
  <c r="H22" i="1"/>
  <c r="AV22" i="1" s="1"/>
  <c r="AU22" i="1"/>
  <c r="AW22" i="1" s="1"/>
  <c r="Q22" i="1"/>
  <c r="AF27" i="1"/>
  <c r="I27" i="1"/>
  <c r="L27" i="1"/>
  <c r="H27" i="1"/>
  <c r="AV27" i="1" s="1"/>
  <c r="AY27" i="1" s="1"/>
  <c r="R27" i="1"/>
  <c r="S27" i="1" s="1"/>
  <c r="I28" i="1"/>
  <c r="L28" i="1"/>
  <c r="H28" i="1"/>
  <c r="AV28" i="1" s="1"/>
  <c r="G28" i="1"/>
  <c r="O19" i="1" l="1"/>
  <c r="M19" i="1" s="1"/>
  <c r="P19" i="1" s="1"/>
  <c r="J19" i="1" s="1"/>
  <c r="K19" i="1" s="1"/>
  <c r="AY22" i="1"/>
  <c r="AY24" i="1"/>
  <c r="Y24" i="1"/>
  <c r="T25" i="1"/>
  <c r="X25" i="1" s="1"/>
  <c r="AA25" i="1"/>
  <c r="Q28" i="1"/>
  <c r="AU28" i="1"/>
  <c r="AW28" i="1" s="1"/>
  <c r="Y26" i="1"/>
  <c r="Y28" i="1"/>
  <c r="J27" i="1"/>
  <c r="K27" i="1" s="1"/>
  <c r="T23" i="1"/>
  <c r="X23" i="1" s="1"/>
  <c r="AA23" i="1"/>
  <c r="AB23" i="1" s="1"/>
  <c r="Y29" i="1"/>
  <c r="Q20" i="1"/>
  <c r="AU20" i="1"/>
  <c r="R29" i="1"/>
  <c r="S29" i="1" s="1"/>
  <c r="T27" i="1"/>
  <c r="X27" i="1" s="1"/>
  <c r="AA27" i="1"/>
  <c r="AB27" i="1" s="1"/>
  <c r="R22" i="1"/>
  <c r="S22" i="1" s="1"/>
  <c r="R30" i="1"/>
  <c r="S30" i="1" s="1"/>
  <c r="R24" i="1"/>
  <c r="S24" i="1" s="1"/>
  <c r="O24" i="1" s="1"/>
  <c r="M24" i="1" s="1"/>
  <c r="P24" i="1" s="1"/>
  <c r="J24" i="1" s="1"/>
  <c r="K24" i="1" s="1"/>
  <c r="Y20" i="1"/>
  <c r="O25" i="1"/>
  <c r="M25" i="1" s="1"/>
  <c r="P25" i="1" s="1"/>
  <c r="J25" i="1" s="1"/>
  <c r="K25" i="1" s="1"/>
  <c r="Y25" i="1"/>
  <c r="AY26" i="1"/>
  <c r="Y21" i="1"/>
  <c r="R21" i="1"/>
  <c r="S21" i="1" s="1"/>
  <c r="O22" i="1"/>
  <c r="M22" i="1" s="1"/>
  <c r="P22" i="1" s="1"/>
  <c r="J22" i="1" s="1"/>
  <c r="K22" i="1" s="1"/>
  <c r="Y22" i="1"/>
  <c r="Y30" i="1"/>
  <c r="Z25" i="1"/>
  <c r="O23" i="1"/>
  <c r="M23" i="1" s="1"/>
  <c r="P23" i="1" s="1"/>
  <c r="J23" i="1" s="1"/>
  <c r="K23" i="1" s="1"/>
  <c r="R26" i="1"/>
  <c r="S26" i="1" s="1"/>
  <c r="O26" i="1" s="1"/>
  <c r="M26" i="1" s="1"/>
  <c r="P26" i="1" s="1"/>
  <c r="J26" i="1" s="1"/>
  <c r="K26" i="1" s="1"/>
  <c r="T19" i="1"/>
  <c r="X19" i="1" s="1"/>
  <c r="AA19" i="1"/>
  <c r="AB19" i="1" s="1"/>
  <c r="AY28" i="1" l="1"/>
  <c r="AA30" i="1"/>
  <c r="T30" i="1"/>
  <c r="X30" i="1" s="1"/>
  <c r="Z30" i="1"/>
  <c r="T21" i="1"/>
  <c r="X21" i="1" s="1"/>
  <c r="AA21" i="1"/>
  <c r="Z21" i="1"/>
  <c r="AA26" i="1"/>
  <c r="AB26" i="1" s="1"/>
  <c r="T26" i="1"/>
  <c r="X26" i="1" s="1"/>
  <c r="Z26" i="1"/>
  <c r="O30" i="1"/>
  <c r="M30" i="1" s="1"/>
  <c r="P30" i="1" s="1"/>
  <c r="J30" i="1" s="1"/>
  <c r="K30" i="1" s="1"/>
  <c r="O21" i="1"/>
  <c r="M21" i="1" s="1"/>
  <c r="P21" i="1" s="1"/>
  <c r="J21" i="1" s="1"/>
  <c r="K21" i="1" s="1"/>
  <c r="AA22" i="1"/>
  <c r="T22" i="1"/>
  <c r="X22" i="1" s="1"/>
  <c r="Z22" i="1"/>
  <c r="T29" i="1"/>
  <c r="X29" i="1" s="1"/>
  <c r="AA29" i="1"/>
  <c r="Z29" i="1"/>
  <c r="O29" i="1"/>
  <c r="M29" i="1" s="1"/>
  <c r="P29" i="1" s="1"/>
  <c r="J29" i="1" s="1"/>
  <c r="K29" i="1" s="1"/>
  <c r="R20" i="1"/>
  <c r="S20" i="1" s="1"/>
  <c r="AB25" i="1"/>
  <c r="T24" i="1"/>
  <c r="X24" i="1" s="1"/>
  <c r="AA24" i="1"/>
  <c r="Z24" i="1"/>
  <c r="AY20" i="1"/>
  <c r="AW20" i="1"/>
  <c r="R28" i="1"/>
  <c r="S28" i="1" s="1"/>
  <c r="AB29" i="1" l="1"/>
  <c r="AB22" i="1"/>
  <c r="T28" i="1"/>
  <c r="X28" i="1" s="1"/>
  <c r="AA28" i="1"/>
  <c r="Z28" i="1"/>
  <c r="O28" i="1"/>
  <c r="M28" i="1" s="1"/>
  <c r="P28" i="1" s="1"/>
  <c r="J28" i="1" s="1"/>
  <c r="K28" i="1" s="1"/>
  <c r="AB24" i="1"/>
  <c r="AA20" i="1"/>
  <c r="Z20" i="1"/>
  <c r="T20" i="1"/>
  <c r="X20" i="1" s="1"/>
  <c r="O20" i="1"/>
  <c r="M20" i="1" s="1"/>
  <c r="P20" i="1" s="1"/>
  <c r="J20" i="1" s="1"/>
  <c r="K20" i="1" s="1"/>
  <c r="AB21" i="1"/>
  <c r="AB30" i="1"/>
  <c r="AB20" i="1" l="1"/>
  <c r="AB28" i="1"/>
</calcChain>
</file>

<file path=xl/sharedStrings.xml><?xml version="1.0" encoding="utf-8"?>
<sst xmlns="http://schemas.openxmlformats.org/spreadsheetml/2006/main" count="677" uniqueCount="361">
  <si>
    <t>File opened</t>
  </si>
  <si>
    <t>2020-09-11 08:38:10</t>
  </si>
  <si>
    <t>Console s/n</t>
  </si>
  <si>
    <t>68C-811864</t>
  </si>
  <si>
    <t>Console ver</t>
  </si>
  <si>
    <t>Bluestem v.1.4.05</t>
  </si>
  <si>
    <t>Scripts ver</t>
  </si>
  <si>
    <t>2020.04  1.4.05, May 2020</t>
  </si>
  <si>
    <t>Head s/n</t>
  </si>
  <si>
    <t>68H-711854</t>
  </si>
  <si>
    <t>Head ver</t>
  </si>
  <si>
    <t>1.4.2</t>
  </si>
  <si>
    <t>Head cal</t>
  </si>
  <si>
    <t>{"co2bzero": "0.931309", "flowazero": "0.31688", "co2aspanconc2": "298.9", "oxygen": "21", "tbzero": "0.0729084", "h2oaspan2b": "0.102286", "h2oazero": "1.03379", "h2oaspan2": "0", "h2obspan2": "0", "h2obspan2a": "0.099086", "h2oaspan1": "1.04034", "h2obzero": "1.00493", "h2obspan2b": "0.102276", "co2bspanconc2": "298.9", "h2oaspan2a": "0.0983196", "h2oaspanconc2": "0", "co2bspan2b": "0.185009", "co2aspan2": "-0.0272619", "ssa_ref": "40350.2", "co2azero": "0.929293", "co2bspan1": "0.960927", "co2bspan2a": "0.193642", "co2aspanconc1": "993", "chamberpressurezero": "2.6448", "co2aspan2b": "0.184993", "h2obspanconc1": "19.41", "flowmeterzero": "1.00721", "flowbzero": "0.29228", "co2bspan2": "-0.0284272", "co2bspanconc1": "993", "ssb_ref": "38583.5", "tazero": "0.0108032", "h2oaspanconc1": "19.41", "co2aspan2a": "0.192577", "co2aspan1": "0.965871", "h2obspan1": "1.0322", "h2obspanconc2": "0"}</t>
  </si>
  <si>
    <t>Chamber type</t>
  </si>
  <si>
    <t>6800-01A</t>
  </si>
  <si>
    <t>Chamber s/n</t>
  </si>
  <si>
    <t>MPF-831654</t>
  </si>
  <si>
    <t>Chamber rev</t>
  </si>
  <si>
    <t>0</t>
  </si>
  <si>
    <t>Chamber cal</t>
  </si>
  <si>
    <t>Fluorometer</t>
  </si>
  <si>
    <t>Flr. Version</t>
  </si>
  <si>
    <t>08:38:10</t>
  </si>
  <si>
    <t>Stability Definition:	CO2_r (Meas): Slp&lt;0.1 Per=20	CO2_s (Meas): Slp&lt;1 Per=20	H2O_r (Meas): Slp&lt;0.5 Per=20	H2O_s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</si>
  <si>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</si>
  <si>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</si>
  <si>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</si>
  <si>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</si>
  <si>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</si>
  <si>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</si>
  <si>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</si>
  <si>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</si>
  <si>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</si>
  <si>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</si>
  <si>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</si>
  <si>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</si>
  <si>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</si>
  <si>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</si>
  <si>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</si>
  <si>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</si>
  <si>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</si>
  <si>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</si>
  <si>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</si>
  <si>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</si>
  <si>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</si>
  <si>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</si>
  <si>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</si>
  <si>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</si>
  <si>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</si>
  <si>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</si>
  <si>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</si>
  <si>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</si>
  <si>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</si>
  <si>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</si>
  <si>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</si>
  <si>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</si>
  <si>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</si>
  <si>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</si>
  <si>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</si>
  <si>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</si>
  <si>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</si>
  <si>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</si>
  <si>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</si>
  <si>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</si>
  <si>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</si>
  <si>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</si>
  <si>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</si>
  <si>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</si>
  <si>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</si>
  <si>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</si>
  <si>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</si>
  <si>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</si>
  <si>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</si>
  <si>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</si>
  <si>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</si>
  <si>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</si>
  <si>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</si>
  <si>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</si>
  <si>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</si>
  <si>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3.23067 78.3327 381.908 628.775 867.857 1086.98 1228.6 1310.41</t>
  </si>
  <si>
    <t>Fs_true</t>
  </si>
  <si>
    <t>0.526052 101.966 403.858 601.355 800.828 1000.03 1201.21 1400.78</t>
  </si>
  <si>
    <t>leak_wt</t>
  </si>
  <si>
    <t>Sys</t>
  </si>
  <si>
    <t>GasEx</t>
  </si>
  <si>
    <t>Leak</t>
  </si>
  <si>
    <t>FLR</t>
  </si>
  <si>
    <t>MPF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</si>
  <si>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</si>
  <si>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</si>
  <si>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</si>
  <si>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</si>
  <si>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</si>
  <si>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</si>
  <si>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</si>
  <si>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</si>
  <si>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</si>
  <si>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</si>
  <si>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</si>
  <si>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</si>
  <si>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</si>
  <si>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</si>
  <si>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</si>
  <si>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</si>
  <si>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</si>
  <si>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</si>
  <si>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</si>
  <si>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</si>
  <si>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</si>
  <si>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</si>
  <si>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</si>
  <si>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</si>
  <si>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</si>
  <si>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</si>
  <si>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</si>
  <si>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</si>
  <si>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</si>
  <si>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</si>
  <si>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</si>
  <si>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</si>
  <si>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</si>
  <si>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</si>
  <si>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</si>
  <si>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</si>
  <si>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</si>
  <si>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</si>
  <si>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</si>
  <si>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</si>
  <si>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</si>
  <si>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</si>
  <si>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</si>
  <si>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</si>
  <si>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</si>
  <si>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</si>
  <si>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</si>
  <si>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</si>
  <si>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</si>
  <si>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</si>
  <si>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</si>
  <si>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</si>
  <si>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</si>
  <si>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</si>
  <si>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</si>
  <si>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</si>
  <si>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</si>
  <si>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</si>
  <si>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</si>
  <si>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</si>
  <si>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</si>
  <si>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</si>
  <si>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</si>
  <si>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</si>
  <si>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</si>
  <si>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</si>
  <si>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</si>
  <si>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</si>
  <si>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</si>
  <si>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</si>
  <si>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</si>
  <si>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</si>
  <si>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</si>
  <si>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</si>
  <si>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</si>
  <si>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</si>
  <si>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</si>
  <si>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</si>
  <si>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</si>
  <si>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</si>
  <si>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</si>
  <si>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</si>
  <si>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</si>
  <si>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</si>
  <si>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</si>
  <si>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</si>
  <si>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</si>
  <si>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</si>
  <si>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</si>
  <si>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</si>
  <si>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</si>
  <si>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</si>
  <si>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</si>
  <si>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</si>
  <si>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</si>
  <si>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</si>
  <si>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</si>
  <si>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</si>
  <si>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</si>
  <si>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</si>
  <si>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</si>
  <si>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</si>
  <si>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</si>
  <si>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</si>
  <si>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</si>
  <si>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</si>
  <si>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</si>
  <si>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</si>
  <si>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</si>
  <si>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</si>
  <si>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</si>
  <si>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</si>
  <si>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</si>
  <si>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</si>
  <si>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</si>
  <si>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</si>
  <si>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</si>
  <si>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</si>
  <si>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</si>
  <si>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</si>
  <si>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</si>
  <si>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</si>
  <si>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</si>
  <si>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</si>
  <si>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</si>
  <si>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</si>
  <si>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</si>
  <si>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</si>
  <si>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</si>
  <si>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</si>
  <si>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</si>
  <si>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</si>
  <si>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</si>
  <si>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</si>
  <si>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</si>
  <si>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</si>
  <si>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</si>
  <si>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</si>
  <si>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</si>
  <si>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</si>
  <si>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</si>
  <si>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</si>
  <si>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</si>
  <si>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</si>
  <si>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</si>
  <si>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</si>
  <si>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</si>
  <si>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</si>
  <si>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</si>
  <si>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</si>
  <si>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</si>
  <si>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</si>
  <si>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</si>
  <si>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</si>
  <si>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</si>
  <si>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</si>
  <si>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</si>
  <si>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</si>
  <si>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</si>
  <si>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</si>
  <si>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</si>
  <si>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</si>
  <si>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</si>
  <si>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</si>
  <si>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</si>
  <si>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</si>
  <si>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</si>
  <si>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</si>
  <si>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</si>
  <si>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</si>
  <si>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</si>
  <si>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</si>
  <si>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</si>
  <si>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</si>
  <si>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</si>
  <si>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</si>
  <si>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</si>
  <si>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</si>
  <si>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</si>
  <si>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</si>
  <si>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</si>
  <si>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</si>
  <si>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</si>
  <si>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</si>
  <si>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</si>
  <si>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</si>
  <si>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</si>
  <si>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</si>
  <si>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</si>
  <si>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</si>
  <si>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</si>
  <si>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</si>
  <si>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</si>
  <si>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</si>
  <si>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</si>
  <si>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</si>
  <si>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</si>
  <si>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</si>
  <si>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</si>
  <si>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</si>
  <si>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</si>
  <si>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</si>
  <si>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</si>
  <si>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</si>
  <si>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</si>
  <si>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</si>
  <si>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</si>
  <si>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</si>
  <si>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min</t>
  </si>
  <si>
    <t>MPF-1687-20200911-08_35_00</t>
  </si>
  <si>
    <t>0: Broadleaf</t>
  </si>
  <si>
    <t>20200911 09:07:45</t>
  </si>
  <si>
    <t>09:07:45</t>
  </si>
  <si>
    <t>MPF-1690-20200911-09_07_28</t>
  </si>
  <si>
    <t>DARK-1691-20200911-09_07_29</t>
  </si>
  <si>
    <t>09:07:13</t>
  </si>
  <si>
    <t>4/4</t>
  </si>
  <si>
    <t>20200911 09:09:13</t>
  </si>
  <si>
    <t>09:09:13</t>
  </si>
  <si>
    <t>MPF-1692-20200911-09_08_56</t>
  </si>
  <si>
    <t>DARK-1693-20200911-09_08_57</t>
  </si>
  <si>
    <t>09:08:44</t>
  </si>
  <si>
    <t>20200911 09:10:36</t>
  </si>
  <si>
    <t>09:10:36</t>
  </si>
  <si>
    <t>MPF-1694-20200911-09_10_19</t>
  </si>
  <si>
    <t>DARK-1695-20200911-09_10_20</t>
  </si>
  <si>
    <t>09:10:10</t>
  </si>
  <si>
    <t>20200911 09:12:00</t>
  </si>
  <si>
    <t>09:12:00</t>
  </si>
  <si>
    <t>MPF-1696-20200911-09_11_43</t>
  </si>
  <si>
    <t>DARK-1697-20200911-09_11_45</t>
  </si>
  <si>
    <t>09:11:34</t>
  </si>
  <si>
    <t>20200911 09:13:22</t>
  </si>
  <si>
    <t>09:13:22</t>
  </si>
  <si>
    <t>MPF-1698-20200911-09_13_05</t>
  </si>
  <si>
    <t>DARK-1699-20200911-09_13_07</t>
  </si>
  <si>
    <t>09:12:56</t>
  </si>
  <si>
    <t>20200911 09:14:51</t>
  </si>
  <si>
    <t>09:14:51</t>
  </si>
  <si>
    <t>MPF-1700-20200911-09_14_34</t>
  </si>
  <si>
    <t>DARK-1701-20200911-09_14_36</t>
  </si>
  <si>
    <t>09:14:21</t>
  </si>
  <si>
    <t>20200911 09:16:22</t>
  </si>
  <si>
    <t>09:16:22</t>
  </si>
  <si>
    <t>MPF-1702-20200911-09_16_05</t>
  </si>
  <si>
    <t>DARK-1703-20200911-09_16_06</t>
  </si>
  <si>
    <t>09:15:50</t>
  </si>
  <si>
    <t>20200911 09:17:47</t>
  </si>
  <si>
    <t>09:17:47</t>
  </si>
  <si>
    <t>MPF-1704-20200911-09_17_30</t>
  </si>
  <si>
    <t>DARK-1705-20200911-09_17_32</t>
  </si>
  <si>
    <t>09:17:21</t>
  </si>
  <si>
    <t>20200911 09:19:14</t>
  </si>
  <si>
    <t>09:19:14</t>
  </si>
  <si>
    <t>MPF-1706-20200911-09_18_57</t>
  </si>
  <si>
    <t>DARK-1707-20200911-09_18_58</t>
  </si>
  <si>
    <t>09:18:46</t>
  </si>
  <si>
    <t>20200911 09:20:38</t>
  </si>
  <si>
    <t>09:20:38</t>
  </si>
  <si>
    <t>MPF-1708-20200911-09_20_21</t>
  </si>
  <si>
    <t>DARK-1709-20200911-09_20_23</t>
  </si>
  <si>
    <t>09:20:13</t>
  </si>
  <si>
    <t>20200911 09:22:13</t>
  </si>
  <si>
    <t>09:22:13</t>
  </si>
  <si>
    <t>MPF-1710-20200911-09_21_56</t>
  </si>
  <si>
    <t>-</t>
  </si>
  <si>
    <t>09:21:39</t>
  </si>
  <si>
    <t>20200911 09:46:06</t>
  </si>
  <si>
    <t>09:46:06</t>
  </si>
  <si>
    <t>MPF-1711-20200911-09_45_48</t>
  </si>
  <si>
    <t>09:46:23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</si>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</sst>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A30"/>
  <sheetViews>
    <sheetView tabSelected="1" topLeftCell="Z11" workbookViewId="0">
      <selection activeCell="AR18" sqref="AR18"/>
    </sheetView>
  </sheetViews>
  <sheetFormatPr defaultRowHeight="14.5" x14ac:dyDescent="0.35"/>
  <sheetData>
    <row r="2" spans="1:183" x14ac:dyDescent="0.35">
      <c r="A2" t="s">
        <v>25</v>
      </c>
      <c r="B2" t="s">
        <v>26</v>
      </c>
      <c r="C2" t="s">
        <v>28</v>
      </c>
    </row>
    <row r="3" spans="1:183" x14ac:dyDescent="0.35">
      <c r="B3" t="s">
        <v>27</v>
      </c>
      <c r="C3" t="s">
        <v>29</v>
      </c>
    </row>
    <row r="4" spans="1:183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83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83" x14ac:dyDescent="0.35">
      <c r="A6" t="s">
        <v>42</v>
      </c>
      <c r="B6" t="s">
        <v>43</v>
      </c>
    </row>
    <row r="7" spans="1:183" x14ac:dyDescent="0.35">
      <c r="B7">
        <v>2</v>
      </c>
    </row>
    <row r="8" spans="1:183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83" x14ac:dyDescent="0.35">
      <c r="B9">
        <v>0</v>
      </c>
      <c r="C9">
        <v>1</v>
      </c>
      <c r="D9">
        <v>0</v>
      </c>
      <c r="E9">
        <v>0</v>
      </c>
    </row>
    <row r="10" spans="1:183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83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83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83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83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83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83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88</v>
      </c>
      <c r="BO16" t="s">
        <v>88</v>
      </c>
      <c r="BP16" t="s">
        <v>88</v>
      </c>
      <c r="BQ16" t="s">
        <v>88</v>
      </c>
      <c r="BR16" t="s">
        <v>89</v>
      </c>
      <c r="BS16" t="s">
        <v>89</v>
      </c>
      <c r="BT16" t="s">
        <v>89</v>
      </c>
      <c r="BU16" t="s">
        <v>89</v>
      </c>
      <c r="BV16" t="s">
        <v>42</v>
      </c>
      <c r="BW16" t="s">
        <v>42</v>
      </c>
      <c r="BX16" t="s">
        <v>42</v>
      </c>
      <c r="BY16" t="s">
        <v>90</v>
      </c>
      <c r="BZ16" t="s">
        <v>90</v>
      </c>
      <c r="CA16" t="s">
        <v>90</v>
      </c>
      <c r="CB16" t="s">
        <v>90</v>
      </c>
      <c r="CC16" t="s">
        <v>90</v>
      </c>
      <c r="CD16" t="s">
        <v>90</v>
      </c>
      <c r="CE16" t="s">
        <v>90</v>
      </c>
      <c r="CF16" t="s">
        <v>90</v>
      </c>
      <c r="CG16" t="s">
        <v>90</v>
      </c>
      <c r="CH16" t="s">
        <v>90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91</v>
      </c>
      <c r="CR16" t="s">
        <v>91</v>
      </c>
      <c r="CS16" t="s">
        <v>91</v>
      </c>
      <c r="CT16" t="s">
        <v>91</v>
      </c>
      <c r="CU16" t="s">
        <v>91</v>
      </c>
      <c r="CV16" t="s">
        <v>91</v>
      </c>
      <c r="CW16" t="s">
        <v>91</v>
      </c>
      <c r="CX16" t="s">
        <v>91</v>
      </c>
      <c r="CY16" t="s">
        <v>91</v>
      </c>
      <c r="CZ16" t="s">
        <v>91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91</v>
      </c>
      <c r="DG16" t="s">
        <v>91</v>
      </c>
      <c r="DH16" t="s">
        <v>91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93</v>
      </c>
      <c r="DO16" t="s">
        <v>93</v>
      </c>
      <c r="DP16" t="s">
        <v>93</v>
      </c>
      <c r="DQ16" t="s">
        <v>93</v>
      </c>
      <c r="DR16" t="s">
        <v>93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94</v>
      </c>
      <c r="EB16" t="s">
        <v>94</v>
      </c>
      <c r="EC16" t="s">
        <v>94</v>
      </c>
      <c r="ED16" t="s">
        <v>94</v>
      </c>
      <c r="EE16" t="s">
        <v>94</v>
      </c>
      <c r="EF16" t="s">
        <v>94</v>
      </c>
      <c r="EG16" t="s">
        <v>94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95</v>
      </c>
      <c r="EU16" t="s">
        <v>95</v>
      </c>
      <c r="EV16" t="s">
        <v>95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96</v>
      </c>
      <c r="FM16" t="s">
        <v>96</v>
      </c>
      <c r="FN16" t="s">
        <v>96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  <c r="FU16" t="s">
        <v>96</v>
      </c>
      <c r="FV16" t="s">
        <v>96</v>
      </c>
      <c r="FW16" t="s">
        <v>96</v>
      </c>
      <c r="FX16" t="s">
        <v>96</v>
      </c>
      <c r="FY16" t="s">
        <v>96</v>
      </c>
      <c r="FZ16" t="s">
        <v>96</v>
      </c>
      <c r="GA16" t="s">
        <v>96</v>
      </c>
    </row>
    <row r="17" spans="1:183" x14ac:dyDescent="0.35">
      <c r="A17" t="s">
        <v>97</v>
      </c>
      <c r="B17" t="s">
        <v>98</v>
      </c>
      <c r="C17" t="s">
        <v>99</v>
      </c>
      <c r="D17" t="s">
        <v>100</v>
      </c>
      <c r="E17" t="s">
        <v>101</v>
      </c>
      <c r="F17" t="s">
        <v>102</v>
      </c>
      <c r="G17" t="s">
        <v>103</v>
      </c>
      <c r="H17" t="s">
        <v>104</v>
      </c>
      <c r="I17" t="s">
        <v>105</v>
      </c>
      <c r="J17" t="s">
        <v>106</v>
      </c>
      <c r="K17" t="s">
        <v>107</v>
      </c>
      <c r="L17" t="s">
        <v>108</v>
      </c>
      <c r="M17" t="s">
        <v>109</v>
      </c>
      <c r="N17" t="s">
        <v>110</v>
      </c>
      <c r="O17" t="s">
        <v>111</v>
      </c>
      <c r="P17" t="s">
        <v>112</v>
      </c>
      <c r="Q17" t="s">
        <v>113</v>
      </c>
      <c r="R17" t="s">
        <v>114</v>
      </c>
      <c r="S17" t="s">
        <v>115</v>
      </c>
      <c r="T17" t="s">
        <v>116</v>
      </c>
      <c r="U17" t="s">
        <v>117</v>
      </c>
      <c r="V17" t="s">
        <v>118</v>
      </c>
      <c r="W17" t="s">
        <v>119</v>
      </c>
      <c r="X17" t="s">
        <v>120</v>
      </c>
      <c r="Y17" t="s">
        <v>121</v>
      </c>
      <c r="Z17" t="s">
        <v>122</v>
      </c>
      <c r="AA17" t="s">
        <v>123</v>
      </c>
      <c r="AB17" t="s">
        <v>124</v>
      </c>
      <c r="AC17" t="s">
        <v>86</v>
      </c>
      <c r="AD17" t="s">
        <v>125</v>
      </c>
      <c r="AE17" t="s">
        <v>126</v>
      </c>
      <c r="AF17" t="s">
        <v>127</v>
      </c>
      <c r="AG17" t="s">
        <v>128</v>
      </c>
      <c r="AH17" t="s">
        <v>129</v>
      </c>
      <c r="AI17" t="s">
        <v>130</v>
      </c>
      <c r="AJ17" t="s">
        <v>131</v>
      </c>
      <c r="AK17" t="s">
        <v>132</v>
      </c>
      <c r="AL17" t="s">
        <v>133</v>
      </c>
      <c r="AM17" t="s">
        <v>134</v>
      </c>
      <c r="AN17" t="s">
        <v>135</v>
      </c>
      <c r="AO17" t="s">
        <v>136</v>
      </c>
      <c r="AP17" t="s">
        <v>137</v>
      </c>
      <c r="AQ17" t="s">
        <v>138</v>
      </c>
      <c r="AR17" t="s">
        <v>360</v>
      </c>
      <c r="AS17" t="s">
        <v>139</v>
      </c>
      <c r="AT17" t="s">
        <v>140</v>
      </c>
      <c r="AU17" t="s">
        <v>141</v>
      </c>
      <c r="AV17" t="s">
        <v>142</v>
      </c>
      <c r="AW17" t="s">
        <v>143</v>
      </c>
      <c r="AX17" t="s">
        <v>144</v>
      </c>
      <c r="AY17" t="s">
        <v>145</v>
      </c>
      <c r="AZ17" t="s">
        <v>146</v>
      </c>
      <c r="BA17" t="s">
        <v>147</v>
      </c>
      <c r="BB17" t="s">
        <v>148</v>
      </c>
      <c r="BC17" t="s">
        <v>149</v>
      </c>
      <c r="BD17" t="s">
        <v>150</v>
      </c>
      <c r="BE17" t="s">
        <v>151</v>
      </c>
      <c r="BF17" t="s">
        <v>152</v>
      </c>
      <c r="BG17" t="s">
        <v>153</v>
      </c>
      <c r="BH17" t="s">
        <v>154</v>
      </c>
      <c r="BI17" t="s">
        <v>155</v>
      </c>
      <c r="BJ17" t="s">
        <v>156</v>
      </c>
      <c r="BK17" t="s">
        <v>157</v>
      </c>
      <c r="BL17" t="s">
        <v>158</v>
      </c>
      <c r="BM17" t="s">
        <v>159</v>
      </c>
      <c r="BN17" t="s">
        <v>160</v>
      </c>
      <c r="BO17" t="s">
        <v>161</v>
      </c>
      <c r="BP17" t="s">
        <v>162</v>
      </c>
      <c r="BQ17" t="s">
        <v>163</v>
      </c>
      <c r="BR17" t="s">
        <v>164</v>
      </c>
      <c r="BS17" t="s">
        <v>165</v>
      </c>
      <c r="BT17" t="s">
        <v>166</v>
      </c>
      <c r="BU17" t="s">
        <v>167</v>
      </c>
      <c r="BV17" t="s">
        <v>168</v>
      </c>
      <c r="BW17" t="s">
        <v>169</v>
      </c>
      <c r="BX17" t="s">
        <v>170</v>
      </c>
      <c r="BY17" t="s">
        <v>102</v>
      </c>
      <c r="BZ17" t="s">
        <v>171</v>
      </c>
      <c r="CA17" t="s">
        <v>172</v>
      </c>
      <c r="CB17" t="s">
        <v>173</v>
      </c>
      <c r="CC17" t="s">
        <v>174</v>
      </c>
      <c r="CD17" t="s">
        <v>175</v>
      </c>
      <c r="CE17" t="s">
        <v>176</v>
      </c>
      <c r="CF17" t="s">
        <v>177</v>
      </c>
      <c r="CG17" t="s">
        <v>178</v>
      </c>
      <c r="CH17" t="s">
        <v>179</v>
      </c>
      <c r="CI17" t="s">
        <v>180</v>
      </c>
      <c r="CJ17" t="s">
        <v>181</v>
      </c>
      <c r="CK17" t="s">
        <v>182</v>
      </c>
      <c r="CL17" t="s">
        <v>183</v>
      </c>
      <c r="CM17" t="s">
        <v>184</v>
      </c>
      <c r="CN17" t="s">
        <v>185</v>
      </c>
      <c r="CO17" t="s">
        <v>186</v>
      </c>
      <c r="CP17" t="s">
        <v>187</v>
      </c>
      <c r="CQ17" t="s">
        <v>188</v>
      </c>
      <c r="CR17" t="s">
        <v>189</v>
      </c>
      <c r="CS17" t="s">
        <v>190</v>
      </c>
      <c r="CT17" t="s">
        <v>191</v>
      </c>
      <c r="CU17" t="s">
        <v>192</v>
      </c>
      <c r="CV17" t="s">
        <v>193</v>
      </c>
      <c r="CW17" t="s">
        <v>194</v>
      </c>
      <c r="CX17" t="s">
        <v>195</v>
      </c>
      <c r="CY17" t="s">
        <v>196</v>
      </c>
      <c r="CZ17" t="s">
        <v>197</v>
      </c>
      <c r="DA17" t="s">
        <v>198</v>
      </c>
      <c r="DB17" t="s">
        <v>199</v>
      </c>
      <c r="DC17" t="s">
        <v>200</v>
      </c>
      <c r="DD17" t="s">
        <v>201</v>
      </c>
      <c r="DE17" t="s">
        <v>202</v>
      </c>
      <c r="DF17" t="s">
        <v>203</v>
      </c>
      <c r="DG17" t="s">
        <v>204</v>
      </c>
      <c r="DH17" t="s">
        <v>205</v>
      </c>
      <c r="DI17" t="s">
        <v>206</v>
      </c>
      <c r="DJ17" t="s">
        <v>207</v>
      </c>
      <c r="DK17" t="s">
        <v>208</v>
      </c>
      <c r="DL17" t="s">
        <v>209</v>
      </c>
      <c r="DM17" t="s">
        <v>210</v>
      </c>
      <c r="DN17" t="s">
        <v>98</v>
      </c>
      <c r="DO17" t="s">
        <v>101</v>
      </c>
      <c r="DP17" t="s">
        <v>211</v>
      </c>
      <c r="DQ17" t="s">
        <v>212</v>
      </c>
      <c r="DR17" t="s">
        <v>213</v>
      </c>
      <c r="DS17" t="s">
        <v>214</v>
      </c>
      <c r="DT17" t="s">
        <v>215</v>
      </c>
      <c r="DU17" t="s">
        <v>216</v>
      </c>
      <c r="DV17" t="s">
        <v>217</v>
      </c>
      <c r="DW17" t="s">
        <v>218</v>
      </c>
      <c r="DX17" t="s">
        <v>219</v>
      </c>
      <c r="DY17" t="s">
        <v>220</v>
      </c>
      <c r="DZ17" t="s">
        <v>221</v>
      </c>
      <c r="EA17" t="s">
        <v>222</v>
      </c>
      <c r="EB17" t="s">
        <v>223</v>
      </c>
      <c r="EC17" t="s">
        <v>224</v>
      </c>
      <c r="ED17" t="s">
        <v>225</v>
      </c>
      <c r="EE17" t="s">
        <v>226</v>
      </c>
      <c r="EF17" t="s">
        <v>227</v>
      </c>
      <c r="EG17" t="s">
        <v>228</v>
      </c>
      <c r="EH17" t="s">
        <v>229</v>
      </c>
      <c r="EI17" t="s">
        <v>230</v>
      </c>
      <c r="EJ17" t="s">
        <v>231</v>
      </c>
      <c r="EK17" t="s">
        <v>232</v>
      </c>
      <c r="EL17" t="s">
        <v>233</v>
      </c>
      <c r="EM17" t="s">
        <v>234</v>
      </c>
      <c r="EN17" t="s">
        <v>235</v>
      </c>
      <c r="EO17" t="s">
        <v>236</v>
      </c>
      <c r="EP17" t="s">
        <v>237</v>
      </c>
      <c r="EQ17" t="s">
        <v>238</v>
      </c>
      <c r="ER17" t="s">
        <v>239</v>
      </c>
      <c r="ES17" t="s">
        <v>240</v>
      </c>
      <c r="ET17" t="s">
        <v>241</v>
      </c>
      <c r="EU17" t="s">
        <v>242</v>
      </c>
      <c r="EV17" t="s">
        <v>243</v>
      </c>
      <c r="EW17" t="s">
        <v>244</v>
      </c>
      <c r="EX17" t="s">
        <v>245</v>
      </c>
      <c r="EY17" t="s">
        <v>246</v>
      </c>
      <c r="EZ17" t="s">
        <v>247</v>
      </c>
      <c r="FA17" t="s">
        <v>248</v>
      </c>
      <c r="FB17" t="s">
        <v>249</v>
      </c>
      <c r="FC17" t="s">
        <v>250</v>
      </c>
      <c r="FD17" t="s">
        <v>251</v>
      </c>
      <c r="FE17" t="s">
        <v>252</v>
      </c>
      <c r="FF17" t="s">
        <v>253</v>
      </c>
      <c r="FG17" t="s">
        <v>254</v>
      </c>
      <c r="FH17" t="s">
        <v>255</v>
      </c>
      <c r="FI17" t="s">
        <v>256</v>
      </c>
      <c r="FJ17" t="s">
        <v>257</v>
      </c>
      <c r="FK17" t="s">
        <v>258</v>
      </c>
      <c r="FL17" t="s">
        <v>259</v>
      </c>
      <c r="FM17" t="s">
        <v>260</v>
      </c>
      <c r="FN17" t="s">
        <v>261</v>
      </c>
      <c r="FO17" t="s">
        <v>262</v>
      </c>
      <c r="FP17" t="s">
        <v>263</v>
      </c>
      <c r="FQ17" t="s">
        <v>264</v>
      </c>
      <c r="FR17" t="s">
        <v>265</v>
      </c>
      <c r="FS17" t="s">
        <v>266</v>
      </c>
      <c r="FT17" t="s">
        <v>267</v>
      </c>
      <c r="FU17" t="s">
        <v>268</v>
      </c>
      <c r="FV17" t="s">
        <v>269</v>
      </c>
      <c r="FW17" t="s">
        <v>270</v>
      </c>
      <c r="FX17" t="s">
        <v>271</v>
      </c>
      <c r="FY17" t="s">
        <v>272</v>
      </c>
      <c r="FZ17" t="s">
        <v>273</v>
      </c>
      <c r="GA17" t="s">
        <v>274</v>
      </c>
    </row>
    <row r="18" spans="1:183" x14ac:dyDescent="0.35">
      <c r="B18" t="s">
        <v>275</v>
      </c>
      <c r="C18" t="s">
        <v>275</v>
      </c>
      <c r="F18" t="s">
        <v>275</v>
      </c>
      <c r="G18" t="s">
        <v>276</v>
      </c>
      <c r="H18" t="s">
        <v>277</v>
      </c>
      <c r="I18" t="s">
        <v>278</v>
      </c>
      <c r="J18" t="s">
        <v>278</v>
      </c>
      <c r="K18" t="s">
        <v>178</v>
      </c>
      <c r="L18" t="s">
        <v>178</v>
      </c>
      <c r="M18" t="s">
        <v>276</v>
      </c>
      <c r="N18" t="s">
        <v>276</v>
      </c>
      <c r="O18" t="s">
        <v>276</v>
      </c>
      <c r="P18" t="s">
        <v>276</v>
      </c>
      <c r="Q18" t="s">
        <v>279</v>
      </c>
      <c r="R18" t="s">
        <v>280</v>
      </c>
      <c r="S18" t="s">
        <v>280</v>
      </c>
      <c r="T18" t="s">
        <v>281</v>
      </c>
      <c r="U18" t="s">
        <v>282</v>
      </c>
      <c r="V18" t="s">
        <v>281</v>
      </c>
      <c r="W18" t="s">
        <v>281</v>
      </c>
      <c r="X18" t="s">
        <v>281</v>
      </c>
      <c r="Y18" t="s">
        <v>279</v>
      </c>
      <c r="Z18" t="s">
        <v>279</v>
      </c>
      <c r="AA18" t="s">
        <v>279</v>
      </c>
      <c r="AB18" t="s">
        <v>279</v>
      </c>
      <c r="AC18" t="s">
        <v>283</v>
      </c>
      <c r="AD18" t="s">
        <v>282</v>
      </c>
      <c r="AF18" t="s">
        <v>282</v>
      </c>
      <c r="AG18" t="s">
        <v>283</v>
      </c>
      <c r="AN18" t="s">
        <v>277</v>
      </c>
      <c r="AU18" t="s">
        <v>277</v>
      </c>
      <c r="AV18" t="s">
        <v>277</v>
      </c>
      <c r="AW18" t="s">
        <v>277</v>
      </c>
      <c r="AY18" t="s">
        <v>284</v>
      </c>
      <c r="BK18" t="s">
        <v>285</v>
      </c>
      <c r="BL18" t="s">
        <v>285</v>
      </c>
      <c r="BM18" t="s">
        <v>285</v>
      </c>
      <c r="BN18" t="s">
        <v>277</v>
      </c>
      <c r="BP18" t="s">
        <v>286</v>
      </c>
      <c r="BR18" t="s">
        <v>277</v>
      </c>
      <c r="BS18" t="s">
        <v>277</v>
      </c>
      <c r="BU18" t="s">
        <v>287</v>
      </c>
      <c r="BV18" t="s">
        <v>288</v>
      </c>
      <c r="BY18" t="s">
        <v>275</v>
      </c>
      <c r="BZ18" t="s">
        <v>278</v>
      </c>
      <c r="CA18" t="s">
        <v>278</v>
      </c>
      <c r="CB18" t="s">
        <v>289</v>
      </c>
      <c r="CC18" t="s">
        <v>289</v>
      </c>
      <c r="CD18" t="s">
        <v>278</v>
      </c>
      <c r="CE18" t="s">
        <v>289</v>
      </c>
      <c r="CF18" t="s">
        <v>283</v>
      </c>
      <c r="CG18" t="s">
        <v>281</v>
      </c>
      <c r="CH18" t="s">
        <v>281</v>
      </c>
      <c r="CI18" t="s">
        <v>280</v>
      </c>
      <c r="CJ18" t="s">
        <v>280</v>
      </c>
      <c r="CK18" t="s">
        <v>280</v>
      </c>
      <c r="CL18" t="s">
        <v>280</v>
      </c>
      <c r="CM18" t="s">
        <v>280</v>
      </c>
      <c r="CN18" t="s">
        <v>290</v>
      </c>
      <c r="CO18" t="s">
        <v>277</v>
      </c>
      <c r="CP18" t="s">
        <v>277</v>
      </c>
      <c r="CQ18" t="s">
        <v>277</v>
      </c>
      <c r="CV18" t="s">
        <v>277</v>
      </c>
      <c r="CY18" t="s">
        <v>280</v>
      </c>
      <c r="CZ18" t="s">
        <v>280</v>
      </c>
      <c r="DA18" t="s">
        <v>280</v>
      </c>
      <c r="DB18" t="s">
        <v>280</v>
      </c>
      <c r="DC18" t="s">
        <v>280</v>
      </c>
      <c r="DD18" t="s">
        <v>277</v>
      </c>
      <c r="DE18" t="s">
        <v>277</v>
      </c>
      <c r="DF18" t="s">
        <v>277</v>
      </c>
      <c r="DG18" t="s">
        <v>275</v>
      </c>
      <c r="DJ18" t="s">
        <v>291</v>
      </c>
      <c r="DK18" t="s">
        <v>291</v>
      </c>
      <c r="DM18" t="s">
        <v>275</v>
      </c>
      <c r="DN18" t="s">
        <v>292</v>
      </c>
      <c r="DP18" t="s">
        <v>275</v>
      </c>
      <c r="DQ18" t="s">
        <v>275</v>
      </c>
      <c r="DS18" t="s">
        <v>293</v>
      </c>
      <c r="DT18" t="s">
        <v>294</v>
      </c>
      <c r="DU18" t="s">
        <v>293</v>
      </c>
      <c r="DV18" t="s">
        <v>294</v>
      </c>
      <c r="DW18" t="s">
        <v>293</v>
      </c>
      <c r="DX18" t="s">
        <v>294</v>
      </c>
      <c r="DY18" t="s">
        <v>282</v>
      </c>
      <c r="DZ18" t="s">
        <v>282</v>
      </c>
      <c r="EA18" t="s">
        <v>278</v>
      </c>
      <c r="EB18" t="s">
        <v>295</v>
      </c>
      <c r="EC18" t="s">
        <v>278</v>
      </c>
      <c r="EE18" t="s">
        <v>278</v>
      </c>
      <c r="EF18" t="s">
        <v>295</v>
      </c>
      <c r="EG18" t="s">
        <v>278</v>
      </c>
      <c r="EI18" t="s">
        <v>289</v>
      </c>
      <c r="EJ18" t="s">
        <v>296</v>
      </c>
      <c r="EK18" t="s">
        <v>289</v>
      </c>
      <c r="EM18" t="s">
        <v>289</v>
      </c>
      <c r="EN18" t="s">
        <v>296</v>
      </c>
      <c r="EO18" t="s">
        <v>289</v>
      </c>
      <c r="ET18" t="s">
        <v>282</v>
      </c>
      <c r="EU18" t="s">
        <v>282</v>
      </c>
      <c r="EV18" t="s">
        <v>293</v>
      </c>
      <c r="EW18" t="s">
        <v>294</v>
      </c>
      <c r="EX18" t="s">
        <v>294</v>
      </c>
      <c r="FB18" t="s">
        <v>294</v>
      </c>
      <c r="FF18" t="s">
        <v>278</v>
      </c>
      <c r="FG18" t="s">
        <v>278</v>
      </c>
      <c r="FH18" t="s">
        <v>289</v>
      </c>
      <c r="FI18" t="s">
        <v>289</v>
      </c>
      <c r="FJ18" t="s">
        <v>297</v>
      </c>
      <c r="FK18" t="s">
        <v>297</v>
      </c>
      <c r="FM18" t="s">
        <v>283</v>
      </c>
      <c r="FN18" t="s">
        <v>283</v>
      </c>
      <c r="FO18" t="s">
        <v>280</v>
      </c>
      <c r="FP18" t="s">
        <v>280</v>
      </c>
      <c r="FQ18" t="s">
        <v>280</v>
      </c>
      <c r="FR18" t="s">
        <v>280</v>
      </c>
      <c r="FS18" t="s">
        <v>280</v>
      </c>
      <c r="FT18" t="s">
        <v>282</v>
      </c>
      <c r="FU18" t="s">
        <v>282</v>
      </c>
      <c r="FV18" t="s">
        <v>282</v>
      </c>
      <c r="FW18" t="s">
        <v>280</v>
      </c>
      <c r="FX18" t="s">
        <v>278</v>
      </c>
      <c r="FY18" t="s">
        <v>289</v>
      </c>
      <c r="FZ18" t="s">
        <v>282</v>
      </c>
      <c r="GA18" t="s">
        <v>282</v>
      </c>
    </row>
    <row r="19" spans="1:183" x14ac:dyDescent="0.35">
      <c r="A19">
        <v>2</v>
      </c>
      <c r="B19">
        <v>1599833265.5</v>
      </c>
      <c r="C19">
        <v>1690.4000000953699</v>
      </c>
      <c r="D19" t="s">
        <v>300</v>
      </c>
      <c r="E19" t="s">
        <v>301</v>
      </c>
      <c r="F19">
        <v>1599833265.5</v>
      </c>
      <c r="G19">
        <f t="shared" ref="G19:G30" si="0">CF19*AE19*(CB19-CC19)/(100*BV19*(1000-AE19*CB19))</f>
        <v>3.3448177182617504E-3</v>
      </c>
      <c r="H19">
        <f t="shared" ref="H19:H30" si="1">CF19*AE19*(CA19-BZ19*(1000-AE19*CC19)/(1000-AE19*CB19))/(100*BV19)</f>
        <v>21.764351321849976</v>
      </c>
      <c r="I19">
        <f t="shared" ref="I19:I30" si="2">BZ19 - IF(AE19&gt;1, H19*BV19*100/(AG19*CN19), 0)</f>
        <v>372.35500000000002</v>
      </c>
      <c r="J19">
        <f t="shared" ref="J19:J30" si="3">((P19-G19/2)*I19-H19)/(P19+G19/2)</f>
        <v>255.74546025487649</v>
      </c>
      <c r="K19">
        <f t="shared" ref="K19:K30" si="4">J19*(CG19+CH19)/1000</f>
        <v>25.995150022033837</v>
      </c>
      <c r="L19">
        <f t="shared" ref="L19:L30" si="5">(BZ19 - IF(AE19&gt;1, H19*BV19*100/(AG19*CN19), 0))*(CG19+CH19)/1000</f>
        <v>37.847882331157997</v>
      </c>
      <c r="M19">
        <f t="shared" ref="M19:M30" si="6">2/((1/O19-1/N19)+SIGN(O19)*SQRT((1/O19-1/N19)*(1/O19-1/N19) + 4*BW19/((BW19+1)*(BW19+1))*(2*1/O19*1/N19-1/N19*1/N19)))</f>
        <v>0.32955353470701509</v>
      </c>
      <c r="N19">
        <f t="shared" ref="N19:N30" si="7">IF(LEFT(BX19,1)&lt;&gt;"0",IF(LEFT(BX19,1)="1",3,$B$7),$D$5+$E$5*(CN19*CG19/($K$5*1000))+$F$5*(CN19*CG19/($K$5*1000))*MAX(MIN(BV19,$J$5),$I$5)*MAX(MIN(BV19,$J$5),$I$5)+$G$5*MAX(MIN(BV19,$J$5),$I$5)*(CN19*CG19/($K$5*1000))+$H$5*(CN19*CG19/($K$5*1000))*(CN19*CG19/($K$5*1000)))</f>
        <v>2.9600327305260152</v>
      </c>
      <c r="O19">
        <f t="shared" ref="O19:O30" si="8">G19*(1000-(1000*0.61365*EXP(17.502*S19/(240.97+S19))/(CG19+CH19)+CB19)/2)/(1000*0.61365*EXP(17.502*S19/(240.97+S19))/(CG19+CH19)-CB19)</f>
        <v>0.31044244065384174</v>
      </c>
      <c r="P19">
        <f t="shared" ref="P19:P30" si="9">1/((BW19+1)/(M19/1.6)+1/(N19/1.37)) + BW19/((BW19+1)/(M19/1.6) + BW19/(N19/1.37))</f>
        <v>0.19565116323991399</v>
      </c>
      <c r="Q19">
        <f t="shared" ref="Q19:Q30" si="10">(BS19*BU19)</f>
        <v>209.72554095028966</v>
      </c>
      <c r="R19">
        <f t="shared" ref="R19:R30" si="11">(CI19+(Q19+2*0.95*0.0000000567*(((CI19+$B$9)+273)^4-(CI19+273)^4)-44100*G19)/(1.84*29.3*N19+8*0.95*0.0000000567*(CI19+273)^3))</f>
        <v>23.826560377333998</v>
      </c>
      <c r="S19">
        <f t="shared" ref="S19:S30" si="12">($C$9*CJ19+$D$9*CK19+$E$9*R19)</f>
        <v>22.985099999999999</v>
      </c>
      <c r="T19">
        <f t="shared" ref="T19:T30" si="13">0.61365*EXP(17.502*S19/(240.97+S19))</f>
        <v>2.8171797986936942</v>
      </c>
      <c r="U19">
        <f t="shared" ref="U19:U30" si="14">(V19/W19*100)</f>
        <v>60.236393581563753</v>
      </c>
      <c r="V19">
        <f t="shared" ref="V19:V30" si="15">CB19*(CG19+CH19)/1000</f>
        <v>1.7466103208966</v>
      </c>
      <c r="W19">
        <f t="shared" ref="W19:W30" si="16">0.61365*EXP(17.502*CI19/(240.97+CI19))</f>
        <v>2.8995931148029026</v>
      </c>
      <c r="X19">
        <f t="shared" ref="X19:X30" si="17">(T19-CB19*(CG19+CH19)/1000)</f>
        <v>1.0705694777970942</v>
      </c>
      <c r="Y19">
        <f t="shared" ref="Y19:Y30" si="18">(-G19*44100)</f>
        <v>-147.50646137534318</v>
      </c>
      <c r="Z19">
        <f t="shared" ref="Z19:Z30" si="19">2*29.3*N19*0.92*(CI19-S19)</f>
        <v>76.152188995906144</v>
      </c>
      <c r="AA19">
        <f t="shared" ref="AA19:AA30" si="20">2*0.95*0.0000000567*(((CI19+$B$9)+273)^4-(S19+273)^4)</f>
        <v>5.3451115675701129</v>
      </c>
      <c r="AB19">
        <f t="shared" ref="AB19:AB30" si="21">Q19+AA19+Y19+Z19</f>
        <v>143.71638013842272</v>
      </c>
      <c r="AC19">
        <v>0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MAX(0,($B$15+$C$15*CN19)/(1+$D$15*CN19)*CG19/(CI19+273)*$E$15)</f>
        <v>54439.056141114866</v>
      </c>
      <c r="AH19" t="s">
        <v>298</v>
      </c>
      <c r="AI19">
        <v>10311.700000000001</v>
      </c>
      <c r="AJ19">
        <v>702.61</v>
      </c>
      <c r="AK19">
        <v>3252.15</v>
      </c>
      <c r="AL19">
        <f t="shared" ref="AL19:AL30" si="25">AK19-AJ19</f>
        <v>2549.54</v>
      </c>
      <c r="AM19">
        <f t="shared" ref="AM19:AM30" si="26">AL19/AK19</f>
        <v>0.78395522961733</v>
      </c>
      <c r="AN19">
        <v>-0.980160656610225</v>
      </c>
      <c r="AO19" t="s">
        <v>302</v>
      </c>
      <c r="AP19">
        <v>10337.9</v>
      </c>
      <c r="AQ19">
        <v>877.67412000000002</v>
      </c>
      <c r="AR19">
        <v>1216.33</v>
      </c>
      <c r="AS19">
        <f t="shared" ref="AS19:AS30" si="27">1-AQ19/AR19</f>
        <v>0.27842434207821887</v>
      </c>
      <c r="AT19">
        <v>0.5</v>
      </c>
      <c r="AU19">
        <f t="shared" ref="AU19:AU30" si="28">BS19</f>
        <v>1093.1618989627548</v>
      </c>
      <c r="AV19">
        <f t="shared" ref="AV19:AV30" si="29">H19</f>
        <v>21.764351321849976</v>
      </c>
      <c r="AW19">
        <f t="shared" ref="AW19:AW30" si="30">AS19*AT19*AU19</f>
        <v>152.18144125184068</v>
      </c>
      <c r="AX19">
        <f t="shared" ref="AX19:AX30" si="31">BC19/AR19</f>
        <v>0.50028364013055659</v>
      </c>
      <c r="AY19">
        <f t="shared" ref="AY19:AY30" si="32">(AV19-AN19)/AU19</f>
        <v>2.0806169699146393E-2</v>
      </c>
      <c r="AZ19">
        <f t="shared" ref="AZ19:AZ30" si="33">(AK19-AR19)/AR19</f>
        <v>1.6737398567822879</v>
      </c>
      <c r="BA19" t="s">
        <v>303</v>
      </c>
      <c r="BB19">
        <v>607.82000000000005</v>
      </c>
      <c r="BC19">
        <f t="shared" ref="BC19:BC30" si="34">AR19-BB19</f>
        <v>608.50999999999988</v>
      </c>
      <c r="BD19">
        <f t="shared" ref="BD19:BD30" si="35">(AR19-AQ19)/(AR19-BB19)</f>
        <v>0.55653297398563706</v>
      </c>
      <c r="BE19">
        <f t="shared" ref="BE19:BE30" si="36">(AK19-AR19)/(AK19-BB19)</f>
        <v>0.76988121754849059</v>
      </c>
      <c r="BF19">
        <f t="shared" ref="BF19:BF30" si="37">(AR19-AQ19)/(AR19-AJ19)</f>
        <v>0.6592226894027875</v>
      </c>
      <c r="BG19">
        <f t="shared" ref="BG19:BG30" si="38">(AK19-AR19)/(AK19-AJ19)</f>
        <v>0.79850482832197189</v>
      </c>
      <c r="BH19">
        <f t="shared" ref="BH19:BH30" si="39">(BD19*BB19/AQ19)</f>
        <v>0.38541853353036082</v>
      </c>
      <c r="BI19">
        <f t="shared" ref="BI19:BI30" si="40">(1-BH19)</f>
        <v>0.61458146646963918</v>
      </c>
      <c r="BJ19">
        <v>1690</v>
      </c>
      <c r="BK19">
        <v>300</v>
      </c>
      <c r="BL19">
        <v>300</v>
      </c>
      <c r="BM19">
        <v>300</v>
      </c>
      <c r="BN19">
        <v>10337.9</v>
      </c>
      <c r="BO19">
        <v>1167.7</v>
      </c>
      <c r="BP19">
        <v>-7.4673099999999996E-3</v>
      </c>
      <c r="BQ19">
        <v>-0.05</v>
      </c>
      <c r="BR19">
        <f t="shared" ref="BR19:BR30" si="41">$B$13*CO19+$C$13*CP19+$F$13*CQ19*(1-CT19)</f>
        <v>1299.95</v>
      </c>
      <c r="BS19">
        <f t="shared" ref="BS19:BS30" si="42">BR19*BT19</f>
        <v>1093.1618989627548</v>
      </c>
      <c r="BT19">
        <f t="shared" ref="BT19:BT30" si="43">($B$13*$D$11+$C$13*$D$11+$F$13*((DD19+CV19)/MAX(DD19+CV19+DE19, 0.1)*$I$11+DE19/MAX(DD19+CV19+DE19, 0.1)*$J$11))/($B$13+$C$13+$F$13)</f>
        <v>0.84092611174487852</v>
      </c>
      <c r="BU19">
        <f t="shared" ref="BU19:BU30" si="44">($B$13*$K$11+$C$13*$K$11+$F$13*((DD19+CV19)/MAX(DD19+CV19+DE19, 0.1)*$P$11+DE19/MAX(DD19+CV19+DE19, 0.1)*$Q$11))/($B$13+$C$13+$F$13)</f>
        <v>0.19185222348975706</v>
      </c>
      <c r="BV19">
        <v>6</v>
      </c>
      <c r="BW19">
        <v>0.5</v>
      </c>
      <c r="BX19" t="s">
        <v>299</v>
      </c>
      <c r="BY19">
        <v>1599833265.5</v>
      </c>
      <c r="BZ19">
        <v>372.35500000000002</v>
      </c>
      <c r="CA19">
        <v>399.96600000000001</v>
      </c>
      <c r="CB19">
        <v>17.183499999999999</v>
      </c>
      <c r="CC19">
        <v>13.238799999999999</v>
      </c>
      <c r="CD19">
        <v>374.66300000000001</v>
      </c>
      <c r="CE19">
        <v>17.2956</v>
      </c>
      <c r="CF19">
        <v>500.01400000000001</v>
      </c>
      <c r="CG19">
        <v>101.545</v>
      </c>
      <c r="CH19">
        <v>9.9619600000000003E-2</v>
      </c>
      <c r="CI19">
        <v>23.462299999999999</v>
      </c>
      <c r="CJ19">
        <v>22.985099999999999</v>
      </c>
      <c r="CK19">
        <v>999.9</v>
      </c>
      <c r="CL19">
        <v>0</v>
      </c>
      <c r="CM19">
        <v>0</v>
      </c>
      <c r="CN19">
        <v>10020</v>
      </c>
      <c r="CO19">
        <v>0</v>
      </c>
      <c r="CP19">
        <v>1.5289399999999999E-3</v>
      </c>
      <c r="CQ19">
        <v>1299.95</v>
      </c>
      <c r="CR19">
        <v>0.96900900000000001</v>
      </c>
      <c r="CS19">
        <v>3.0991000000000001E-2</v>
      </c>
      <c r="CT19">
        <v>0</v>
      </c>
      <c r="CU19">
        <v>877.154</v>
      </c>
      <c r="CV19">
        <v>5.0011200000000002</v>
      </c>
      <c r="CW19">
        <v>11362.1</v>
      </c>
      <c r="CX19">
        <v>12848.2</v>
      </c>
      <c r="CY19">
        <v>38.125</v>
      </c>
      <c r="CZ19">
        <v>40.436999999999998</v>
      </c>
      <c r="DA19">
        <v>39.375</v>
      </c>
      <c r="DB19">
        <v>39.811999999999998</v>
      </c>
      <c r="DC19">
        <v>39.625</v>
      </c>
      <c r="DD19">
        <v>1254.82</v>
      </c>
      <c r="DE19">
        <v>40.130000000000003</v>
      </c>
      <c r="DF19">
        <v>0</v>
      </c>
      <c r="DG19">
        <v>1689.9000000953699</v>
      </c>
      <c r="DH19">
        <v>0</v>
      </c>
      <c r="DI19">
        <v>877.67412000000002</v>
      </c>
      <c r="DJ19">
        <v>-2.6744615494900299</v>
      </c>
      <c r="DK19">
        <v>-24.923076864996698</v>
      </c>
      <c r="DL19">
        <v>11365.54</v>
      </c>
      <c r="DM19">
        <v>15</v>
      </c>
      <c r="DN19">
        <v>1599833233.5</v>
      </c>
      <c r="DO19" t="s">
        <v>304</v>
      </c>
      <c r="DP19">
        <v>1599833232</v>
      </c>
      <c r="DQ19">
        <v>1599833233.5</v>
      </c>
      <c r="DR19">
        <v>16</v>
      </c>
      <c r="DS19">
        <v>-5.3999999999999999E-2</v>
      </c>
      <c r="DT19">
        <v>-7.0000000000000001E-3</v>
      </c>
      <c r="DU19">
        <v>-2.3079999999999998</v>
      </c>
      <c r="DV19">
        <v>-0.112</v>
      </c>
      <c r="DW19">
        <v>400</v>
      </c>
      <c r="DX19">
        <v>13</v>
      </c>
      <c r="DY19">
        <v>0.06</v>
      </c>
      <c r="DZ19">
        <v>0.03</v>
      </c>
      <c r="EA19">
        <v>400.00580487804899</v>
      </c>
      <c r="EB19">
        <v>6.8153310103593795E-2</v>
      </c>
      <c r="EC19">
        <v>2.504553853673E-2</v>
      </c>
      <c r="ED19">
        <v>1</v>
      </c>
      <c r="EE19">
        <v>372.36546341463401</v>
      </c>
      <c r="EF19">
        <v>-0.14671777003595399</v>
      </c>
      <c r="EG19">
        <v>1.6266226511568199E-2</v>
      </c>
      <c r="EH19">
        <v>1</v>
      </c>
      <c r="EI19">
        <v>13.2389585365854</v>
      </c>
      <c r="EJ19">
        <v>-5.1700348431697601E-3</v>
      </c>
      <c r="EK19">
        <v>7.3848084333876603E-4</v>
      </c>
      <c r="EL19">
        <v>1</v>
      </c>
      <c r="EM19">
        <v>17.1741390243902</v>
      </c>
      <c r="EN19">
        <v>5.0611149825801498E-2</v>
      </c>
      <c r="EO19">
        <v>5.0241794888307798E-3</v>
      </c>
      <c r="EP19">
        <v>1</v>
      </c>
      <c r="EQ19">
        <v>4</v>
      </c>
      <c r="ER19">
        <v>4</v>
      </c>
      <c r="ES19" t="s">
        <v>305</v>
      </c>
      <c r="ET19">
        <v>100</v>
      </c>
      <c r="EU19">
        <v>100</v>
      </c>
      <c r="EV19">
        <v>-2.3079999999999998</v>
      </c>
      <c r="EW19">
        <v>-0.11210000000000001</v>
      </c>
      <c r="EX19">
        <v>-2.3083499999999599</v>
      </c>
      <c r="EY19">
        <v>0</v>
      </c>
      <c r="EZ19">
        <v>0</v>
      </c>
      <c r="FA19">
        <v>0</v>
      </c>
      <c r="FB19">
        <v>-0.112142857142858</v>
      </c>
      <c r="FC19">
        <v>0</v>
      </c>
      <c r="FD19">
        <v>0</v>
      </c>
      <c r="FE19">
        <v>0</v>
      </c>
      <c r="FF19">
        <v>-1</v>
      </c>
      <c r="FG19">
        <v>-1</v>
      </c>
      <c r="FH19">
        <v>-1</v>
      </c>
      <c r="FI19">
        <v>-1</v>
      </c>
      <c r="FJ19">
        <v>0.6</v>
      </c>
      <c r="FK19">
        <v>0.5</v>
      </c>
      <c r="FL19">
        <v>2</v>
      </c>
      <c r="FM19">
        <v>504.04199999999997</v>
      </c>
      <c r="FN19">
        <v>527.73</v>
      </c>
      <c r="FO19">
        <v>20.939399999999999</v>
      </c>
      <c r="FP19">
        <v>23.411899999999999</v>
      </c>
      <c r="FQ19">
        <v>30.0001</v>
      </c>
      <c r="FR19">
        <v>23.3736</v>
      </c>
      <c r="FS19">
        <v>23.357299999999999</v>
      </c>
      <c r="FT19">
        <v>20.270099999999999</v>
      </c>
      <c r="FU19">
        <v>0</v>
      </c>
      <c r="FV19">
        <v>0</v>
      </c>
      <c r="FW19">
        <v>20.942799999999998</v>
      </c>
      <c r="FX19">
        <v>400</v>
      </c>
      <c r="FY19">
        <v>7.0820600000000002</v>
      </c>
      <c r="FZ19">
        <v>102.617</v>
      </c>
      <c r="GA19">
        <v>102.79</v>
      </c>
    </row>
    <row r="20" spans="1:183" x14ac:dyDescent="0.35">
      <c r="A20">
        <v>3</v>
      </c>
      <c r="B20">
        <v>1599833353.5</v>
      </c>
      <c r="C20">
        <v>1778.4000000953699</v>
      </c>
      <c r="D20" t="s">
        <v>306</v>
      </c>
      <c r="E20" t="s">
        <v>307</v>
      </c>
      <c r="F20">
        <v>1599833353.5</v>
      </c>
      <c r="G20">
        <f t="shared" si="0"/>
        <v>3.4071431734338862E-3</v>
      </c>
      <c r="H20">
        <f t="shared" si="1"/>
        <v>21.641167228596252</v>
      </c>
      <c r="I20">
        <f t="shared" si="2"/>
        <v>372.54399999999998</v>
      </c>
      <c r="J20">
        <f t="shared" si="3"/>
        <v>258.84008082749034</v>
      </c>
      <c r="K20">
        <f t="shared" si="4"/>
        <v>26.31058326579484</v>
      </c>
      <c r="L20">
        <f t="shared" si="5"/>
        <v>37.868362198143998</v>
      </c>
      <c r="M20">
        <f t="shared" si="6"/>
        <v>0.33690500259357969</v>
      </c>
      <c r="N20">
        <f t="shared" si="7"/>
        <v>2.958764380073581</v>
      </c>
      <c r="O20">
        <f t="shared" si="8"/>
        <v>0.31695144797263786</v>
      </c>
      <c r="P20">
        <f t="shared" si="9"/>
        <v>0.19978884962209489</v>
      </c>
      <c r="Q20">
        <f t="shared" si="10"/>
        <v>177.76388454386571</v>
      </c>
      <c r="R20">
        <f t="shared" si="11"/>
        <v>23.762299742273861</v>
      </c>
      <c r="S20">
        <f t="shared" si="12"/>
        <v>23.0137</v>
      </c>
      <c r="T20">
        <f t="shared" si="13"/>
        <v>2.8220607000816123</v>
      </c>
      <c r="U20">
        <f t="shared" si="14"/>
        <v>59.985727795065124</v>
      </c>
      <c r="V20">
        <f t="shared" si="15"/>
        <v>1.7539671830377999</v>
      </c>
      <c r="W20">
        <f t="shared" si="16"/>
        <v>2.9239741643713031</v>
      </c>
      <c r="X20">
        <f t="shared" si="17"/>
        <v>1.0680935170438124</v>
      </c>
      <c r="Y20">
        <f t="shared" si="18"/>
        <v>-150.2550139484344</v>
      </c>
      <c r="Z20">
        <f t="shared" si="19"/>
        <v>93.713831839384341</v>
      </c>
      <c r="AA20">
        <f t="shared" si="20"/>
        <v>6.5861658380350017</v>
      </c>
      <c r="AB20">
        <f t="shared" si="21"/>
        <v>127.80886827285067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54376.119738347545</v>
      </c>
      <c r="AH20" t="s">
        <v>298</v>
      </c>
      <c r="AI20">
        <v>10311.700000000001</v>
      </c>
      <c r="AJ20">
        <v>702.61</v>
      </c>
      <c r="AK20">
        <v>3252.15</v>
      </c>
      <c r="AL20">
        <f t="shared" si="25"/>
        <v>2549.54</v>
      </c>
      <c r="AM20">
        <f t="shared" si="26"/>
        <v>0.78395522961733</v>
      </c>
      <c r="AN20">
        <v>-0.980160656610225</v>
      </c>
      <c r="AO20" t="s">
        <v>308</v>
      </c>
      <c r="AP20">
        <v>10339.799999999999</v>
      </c>
      <c r="AQ20">
        <v>878.57568000000003</v>
      </c>
      <c r="AR20">
        <v>1304.97</v>
      </c>
      <c r="AS20">
        <f t="shared" si="27"/>
        <v>0.32674645394146995</v>
      </c>
      <c r="AT20">
        <v>0.5</v>
      </c>
      <c r="AU20">
        <f t="shared" si="28"/>
        <v>925.13190954498305</v>
      </c>
      <c r="AV20">
        <f t="shared" si="29"/>
        <v>21.641167228596252</v>
      </c>
      <c r="AW20">
        <f t="shared" si="30"/>
        <v>151.14178543596196</v>
      </c>
      <c r="AX20">
        <f t="shared" si="31"/>
        <v>0.52677073036161759</v>
      </c>
      <c r="AY20">
        <f t="shared" si="32"/>
        <v>2.4452002629908799E-2</v>
      </c>
      <c r="AZ20">
        <f t="shared" si="33"/>
        <v>1.4921262557759949</v>
      </c>
      <c r="BA20" t="s">
        <v>309</v>
      </c>
      <c r="BB20">
        <v>617.54999999999995</v>
      </c>
      <c r="BC20">
        <f t="shared" si="34"/>
        <v>687.42000000000007</v>
      </c>
      <c r="BD20">
        <f t="shared" si="35"/>
        <v>0.62028209828052716</v>
      </c>
      <c r="BE20">
        <f t="shared" si="36"/>
        <v>0.73907993623320423</v>
      </c>
      <c r="BF20">
        <f t="shared" si="37"/>
        <v>0.7078728999269539</v>
      </c>
      <c r="BG20">
        <f t="shared" si="38"/>
        <v>0.76373777230402351</v>
      </c>
      <c r="BH20">
        <f t="shared" si="39"/>
        <v>0.43599568997077121</v>
      </c>
      <c r="BI20">
        <f t="shared" si="40"/>
        <v>0.56400431002922879</v>
      </c>
      <c r="BJ20">
        <v>1692</v>
      </c>
      <c r="BK20">
        <v>300</v>
      </c>
      <c r="BL20">
        <v>300</v>
      </c>
      <c r="BM20">
        <v>300</v>
      </c>
      <c r="BN20">
        <v>10339.799999999999</v>
      </c>
      <c r="BO20">
        <v>1251.04</v>
      </c>
      <c r="BP20">
        <v>-7.6384699999999996E-3</v>
      </c>
      <c r="BQ20">
        <v>-0.34</v>
      </c>
      <c r="BR20">
        <f t="shared" si="41"/>
        <v>1099.94</v>
      </c>
      <c r="BS20">
        <f t="shared" si="42"/>
        <v>925.13190954498305</v>
      </c>
      <c r="BT20">
        <f t="shared" si="43"/>
        <v>0.84107488548919307</v>
      </c>
      <c r="BU20">
        <f t="shared" si="44"/>
        <v>0.19214977097838634</v>
      </c>
      <c r="BV20">
        <v>6</v>
      </c>
      <c r="BW20">
        <v>0.5</v>
      </c>
      <c r="BX20" t="s">
        <v>299</v>
      </c>
      <c r="BY20">
        <v>1599833353.5</v>
      </c>
      <c r="BZ20">
        <v>372.54399999999998</v>
      </c>
      <c r="CA20">
        <v>400.03300000000002</v>
      </c>
      <c r="CB20">
        <v>17.255299999999998</v>
      </c>
      <c r="CC20">
        <v>13.2378</v>
      </c>
      <c r="CD20">
        <v>374.81799999999998</v>
      </c>
      <c r="CE20">
        <v>17.366</v>
      </c>
      <c r="CF20">
        <v>500.065</v>
      </c>
      <c r="CG20">
        <v>101.548</v>
      </c>
      <c r="CH20">
        <v>0.100026</v>
      </c>
      <c r="CI20">
        <v>23.601199999999999</v>
      </c>
      <c r="CJ20">
        <v>23.0137</v>
      </c>
      <c r="CK20">
        <v>999.9</v>
      </c>
      <c r="CL20">
        <v>0</v>
      </c>
      <c r="CM20">
        <v>0</v>
      </c>
      <c r="CN20">
        <v>10012.5</v>
      </c>
      <c r="CO20">
        <v>0</v>
      </c>
      <c r="CP20">
        <v>1.5289399999999999E-3</v>
      </c>
      <c r="CQ20">
        <v>1099.94</v>
      </c>
      <c r="CR20">
        <v>0.96400300000000005</v>
      </c>
      <c r="CS20">
        <v>3.5997399999999999E-2</v>
      </c>
      <c r="CT20">
        <v>0</v>
      </c>
      <c r="CU20">
        <v>879.57100000000003</v>
      </c>
      <c r="CV20">
        <v>5.0011200000000002</v>
      </c>
      <c r="CW20">
        <v>9629.34</v>
      </c>
      <c r="CX20">
        <v>10853.8</v>
      </c>
      <c r="CY20">
        <v>37.936999999999998</v>
      </c>
      <c r="CZ20">
        <v>40.375</v>
      </c>
      <c r="DA20">
        <v>39.25</v>
      </c>
      <c r="DB20">
        <v>39.75</v>
      </c>
      <c r="DC20">
        <v>39.5</v>
      </c>
      <c r="DD20">
        <v>1055.52</v>
      </c>
      <c r="DE20">
        <v>39.409999999999997</v>
      </c>
      <c r="DF20">
        <v>0</v>
      </c>
      <c r="DG20">
        <v>87.5</v>
      </c>
      <c r="DH20">
        <v>0</v>
      </c>
      <c r="DI20">
        <v>878.57568000000003</v>
      </c>
      <c r="DJ20">
        <v>7.3674615252327396</v>
      </c>
      <c r="DK20">
        <v>95.613846176735194</v>
      </c>
      <c r="DL20">
        <v>9618.1288000000004</v>
      </c>
      <c r="DM20">
        <v>15</v>
      </c>
      <c r="DN20">
        <v>1599833324.5</v>
      </c>
      <c r="DO20" t="s">
        <v>310</v>
      </c>
      <c r="DP20">
        <v>1599833315</v>
      </c>
      <c r="DQ20">
        <v>1599833324.5</v>
      </c>
      <c r="DR20">
        <v>17</v>
      </c>
      <c r="DS20">
        <v>3.5000000000000003E-2</v>
      </c>
      <c r="DT20">
        <v>1E-3</v>
      </c>
      <c r="DU20">
        <v>-2.274</v>
      </c>
      <c r="DV20">
        <v>-0.111</v>
      </c>
      <c r="DW20">
        <v>400</v>
      </c>
      <c r="DX20">
        <v>13</v>
      </c>
      <c r="DY20">
        <v>0.06</v>
      </c>
      <c r="DZ20">
        <v>0.03</v>
      </c>
      <c r="EA20">
        <v>399.99700000000001</v>
      </c>
      <c r="EB20">
        <v>-5.0843205574773898E-2</v>
      </c>
      <c r="EC20">
        <v>3.19672088087882E-2</v>
      </c>
      <c r="ED20">
        <v>1</v>
      </c>
      <c r="EE20">
        <v>372.60980487804898</v>
      </c>
      <c r="EF20">
        <v>-0.18298954703753401</v>
      </c>
      <c r="EG20">
        <v>2.46647961947087E-2</v>
      </c>
      <c r="EH20">
        <v>1</v>
      </c>
      <c r="EI20">
        <v>13.2362585365854</v>
      </c>
      <c r="EJ20">
        <v>3.66898954704982E-3</v>
      </c>
      <c r="EK20">
        <v>7.4407435038806899E-4</v>
      </c>
      <c r="EL20">
        <v>1</v>
      </c>
      <c r="EM20">
        <v>17.234675609756099</v>
      </c>
      <c r="EN20">
        <v>0.106678745644599</v>
      </c>
      <c r="EO20">
        <v>1.0631655000178999E-2</v>
      </c>
      <c r="EP20">
        <v>1</v>
      </c>
      <c r="EQ20">
        <v>4</v>
      </c>
      <c r="ER20">
        <v>4</v>
      </c>
      <c r="ES20" t="s">
        <v>305</v>
      </c>
      <c r="ET20">
        <v>100</v>
      </c>
      <c r="EU20">
        <v>100</v>
      </c>
      <c r="EV20">
        <v>-2.274</v>
      </c>
      <c r="EW20">
        <v>-0.11070000000000001</v>
      </c>
      <c r="EX20">
        <v>-2.2737000000000198</v>
      </c>
      <c r="EY20">
        <v>0</v>
      </c>
      <c r="EZ20">
        <v>0</v>
      </c>
      <c r="FA20">
        <v>0</v>
      </c>
      <c r="FB20">
        <v>-0.110690476190472</v>
      </c>
      <c r="FC20">
        <v>0</v>
      </c>
      <c r="FD20">
        <v>0</v>
      </c>
      <c r="FE20">
        <v>0</v>
      </c>
      <c r="FF20">
        <v>-1</v>
      </c>
      <c r="FG20">
        <v>-1</v>
      </c>
      <c r="FH20">
        <v>-1</v>
      </c>
      <c r="FI20">
        <v>-1</v>
      </c>
      <c r="FJ20">
        <v>0.6</v>
      </c>
      <c r="FK20">
        <v>0.5</v>
      </c>
      <c r="FL20">
        <v>2</v>
      </c>
      <c r="FM20">
        <v>503.815</v>
      </c>
      <c r="FN20">
        <v>527.19000000000005</v>
      </c>
      <c r="FO20">
        <v>21.888500000000001</v>
      </c>
      <c r="FP20">
        <v>23.419799999999999</v>
      </c>
      <c r="FQ20">
        <v>30.000399999999999</v>
      </c>
      <c r="FR20">
        <v>23.381399999999999</v>
      </c>
      <c r="FS20">
        <v>23.363199999999999</v>
      </c>
      <c r="FT20">
        <v>20.2697</v>
      </c>
      <c r="FU20">
        <v>0</v>
      </c>
      <c r="FV20">
        <v>0</v>
      </c>
      <c r="FW20">
        <v>21.420500000000001</v>
      </c>
      <c r="FX20">
        <v>400</v>
      </c>
      <c r="FY20">
        <v>7.0820600000000002</v>
      </c>
      <c r="FZ20">
        <v>102.616</v>
      </c>
      <c r="GA20">
        <v>102.78700000000001</v>
      </c>
    </row>
    <row r="21" spans="1:183" x14ac:dyDescent="0.35">
      <c r="A21">
        <v>4</v>
      </c>
      <c r="B21">
        <v>1599833436.5</v>
      </c>
      <c r="C21">
        <v>1861.4000000953699</v>
      </c>
      <c r="D21" t="s">
        <v>311</v>
      </c>
      <c r="E21" t="s">
        <v>312</v>
      </c>
      <c r="F21">
        <v>1599833436.5</v>
      </c>
      <c r="G21">
        <f t="shared" si="0"/>
        <v>3.4334019004054689E-3</v>
      </c>
      <c r="H21">
        <f t="shared" si="1"/>
        <v>21.277625552093014</v>
      </c>
      <c r="I21">
        <f t="shared" si="2"/>
        <v>372.88900000000001</v>
      </c>
      <c r="J21">
        <f t="shared" si="3"/>
        <v>261.89042978612747</v>
      </c>
      <c r="K21">
        <f t="shared" si="4"/>
        <v>26.620062614601359</v>
      </c>
      <c r="L21">
        <f t="shared" si="5"/>
        <v>37.902601238244607</v>
      </c>
      <c r="M21">
        <f t="shared" si="6"/>
        <v>0.33995717493916688</v>
      </c>
      <c r="N21">
        <f t="shared" si="7"/>
        <v>2.9600500986138125</v>
      </c>
      <c r="O21">
        <f t="shared" si="8"/>
        <v>0.31966039271799679</v>
      </c>
      <c r="P21">
        <f t="shared" si="9"/>
        <v>0.20151027134204069</v>
      </c>
      <c r="Q21">
        <f t="shared" si="10"/>
        <v>145.8216693488659</v>
      </c>
      <c r="R21">
        <f t="shared" si="11"/>
        <v>23.694171470391826</v>
      </c>
      <c r="S21">
        <f t="shared" si="12"/>
        <v>23.024699999999999</v>
      </c>
      <c r="T21">
        <f t="shared" si="13"/>
        <v>2.8239399387229591</v>
      </c>
      <c r="U21">
        <f t="shared" si="14"/>
        <v>59.628995814678632</v>
      </c>
      <c r="V21">
        <f t="shared" si="15"/>
        <v>1.7567850439167603</v>
      </c>
      <c r="W21">
        <f t="shared" si="16"/>
        <v>2.9461925694282773</v>
      </c>
      <c r="X21">
        <f t="shared" si="17"/>
        <v>1.0671548948061989</v>
      </c>
      <c r="Y21">
        <f t="shared" si="18"/>
        <v>-151.41302380788119</v>
      </c>
      <c r="Z21">
        <f t="shared" si="19"/>
        <v>112.05863552754393</v>
      </c>
      <c r="AA21">
        <f t="shared" si="20"/>
        <v>7.8774617592353824</v>
      </c>
      <c r="AB21">
        <f t="shared" si="21"/>
        <v>114.34474282776402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54391.046882318675</v>
      </c>
      <c r="AH21" t="s">
        <v>298</v>
      </c>
      <c r="AI21">
        <v>10311.700000000001</v>
      </c>
      <c r="AJ21">
        <v>702.61</v>
      </c>
      <c r="AK21">
        <v>3252.15</v>
      </c>
      <c r="AL21">
        <f t="shared" si="25"/>
        <v>2549.54</v>
      </c>
      <c r="AM21">
        <f t="shared" si="26"/>
        <v>0.78395522961733</v>
      </c>
      <c r="AN21">
        <v>-0.980160656610225</v>
      </c>
      <c r="AO21" t="s">
        <v>313</v>
      </c>
      <c r="AP21">
        <v>10343.200000000001</v>
      </c>
      <c r="AQ21">
        <v>900.47727999999995</v>
      </c>
      <c r="AR21">
        <v>1467.32</v>
      </c>
      <c r="AS21">
        <f t="shared" si="27"/>
        <v>0.38631158847422509</v>
      </c>
      <c r="AT21">
        <v>0.5</v>
      </c>
      <c r="AU21">
        <f t="shared" si="28"/>
        <v>757.02011590362019</v>
      </c>
      <c r="AV21">
        <f t="shared" si="29"/>
        <v>21.277625552093014</v>
      </c>
      <c r="AW21">
        <f t="shared" si="30"/>
        <v>146.22282174083475</v>
      </c>
      <c r="AX21">
        <f t="shared" si="31"/>
        <v>0.56530272878445054</v>
      </c>
      <c r="AY21">
        <f t="shared" si="32"/>
        <v>2.9401842488868526E-2</v>
      </c>
      <c r="AZ21">
        <f t="shared" si="33"/>
        <v>1.2163877000245347</v>
      </c>
      <c r="BA21" t="s">
        <v>314</v>
      </c>
      <c r="BB21">
        <v>637.84</v>
      </c>
      <c r="BC21">
        <f t="shared" si="34"/>
        <v>829.4799999999999</v>
      </c>
      <c r="BD21">
        <f t="shared" si="35"/>
        <v>0.68337117230071853</v>
      </c>
      <c r="BE21">
        <f t="shared" si="36"/>
        <v>0.682715515757504</v>
      </c>
      <c r="BF21">
        <f t="shared" si="37"/>
        <v>0.7412518732591441</v>
      </c>
      <c r="BG21">
        <f t="shared" si="38"/>
        <v>0.70005961859786481</v>
      </c>
      <c r="BH21">
        <f t="shared" si="39"/>
        <v>0.48405604252479345</v>
      </c>
      <c r="BI21">
        <f t="shared" si="40"/>
        <v>0.51594395747520649</v>
      </c>
      <c r="BJ21">
        <v>1694</v>
      </c>
      <c r="BK21">
        <v>300</v>
      </c>
      <c r="BL21">
        <v>300</v>
      </c>
      <c r="BM21">
        <v>300</v>
      </c>
      <c r="BN21">
        <v>10343.200000000001</v>
      </c>
      <c r="BO21">
        <v>1410.72</v>
      </c>
      <c r="BP21">
        <v>-7.8112600000000004E-3</v>
      </c>
      <c r="BQ21">
        <v>-1.18</v>
      </c>
      <c r="BR21">
        <f t="shared" si="41"/>
        <v>899.80799999999999</v>
      </c>
      <c r="BS21">
        <f t="shared" si="42"/>
        <v>757.02011590362019</v>
      </c>
      <c r="BT21">
        <f t="shared" si="43"/>
        <v>0.84131294220947161</v>
      </c>
      <c r="BU21">
        <f t="shared" si="44"/>
        <v>0.1926258844189434</v>
      </c>
      <c r="BV21">
        <v>6</v>
      </c>
      <c r="BW21">
        <v>0.5</v>
      </c>
      <c r="BX21" t="s">
        <v>299</v>
      </c>
      <c r="BY21">
        <v>1599833436.5</v>
      </c>
      <c r="BZ21">
        <v>372.88900000000001</v>
      </c>
      <c r="CA21">
        <v>399.96</v>
      </c>
      <c r="CB21">
        <v>17.2834</v>
      </c>
      <c r="CC21">
        <v>13.234299999999999</v>
      </c>
      <c r="CD21">
        <v>375.21800000000002</v>
      </c>
      <c r="CE21">
        <v>17.396000000000001</v>
      </c>
      <c r="CF21">
        <v>499.97199999999998</v>
      </c>
      <c r="CG21">
        <v>101.54600000000001</v>
      </c>
      <c r="CH21">
        <v>9.9801399999999998E-2</v>
      </c>
      <c r="CI21">
        <v>23.726900000000001</v>
      </c>
      <c r="CJ21">
        <v>23.024699999999999</v>
      </c>
      <c r="CK21">
        <v>999.9</v>
      </c>
      <c r="CL21">
        <v>0</v>
      </c>
      <c r="CM21">
        <v>0</v>
      </c>
      <c r="CN21">
        <v>10020</v>
      </c>
      <c r="CO21">
        <v>0</v>
      </c>
      <c r="CP21">
        <v>1.5289399999999999E-3</v>
      </c>
      <c r="CQ21">
        <v>899.80799999999999</v>
      </c>
      <c r="CR21">
        <v>0.95598899999999998</v>
      </c>
      <c r="CS21">
        <v>4.4010899999999999E-2</v>
      </c>
      <c r="CT21">
        <v>0</v>
      </c>
      <c r="CU21">
        <v>902.673</v>
      </c>
      <c r="CV21">
        <v>5.0011200000000002</v>
      </c>
      <c r="CW21">
        <v>8068.2</v>
      </c>
      <c r="CX21">
        <v>8856.8700000000008</v>
      </c>
      <c r="CY21">
        <v>37.625</v>
      </c>
      <c r="CZ21">
        <v>40.375</v>
      </c>
      <c r="DA21">
        <v>39.186999999999998</v>
      </c>
      <c r="DB21">
        <v>39.686999999999998</v>
      </c>
      <c r="DC21">
        <v>39.375</v>
      </c>
      <c r="DD21">
        <v>855.43</v>
      </c>
      <c r="DE21">
        <v>39.380000000000003</v>
      </c>
      <c r="DF21">
        <v>0</v>
      </c>
      <c r="DG21">
        <v>82.700000047683702</v>
      </c>
      <c r="DH21">
        <v>0</v>
      </c>
      <c r="DI21">
        <v>900.47727999999995</v>
      </c>
      <c r="DJ21">
        <v>18.3985384411572</v>
      </c>
      <c r="DK21">
        <v>150.583845801113</v>
      </c>
      <c r="DL21">
        <v>8053.0388000000003</v>
      </c>
      <c r="DM21">
        <v>15</v>
      </c>
      <c r="DN21">
        <v>1599833410</v>
      </c>
      <c r="DO21" t="s">
        <v>315</v>
      </c>
      <c r="DP21">
        <v>1599833406</v>
      </c>
      <c r="DQ21">
        <v>1599833410</v>
      </c>
      <c r="DR21">
        <v>18</v>
      </c>
      <c r="DS21">
        <v>-5.6000000000000001E-2</v>
      </c>
      <c r="DT21">
        <v>-2E-3</v>
      </c>
      <c r="DU21">
        <v>-2.33</v>
      </c>
      <c r="DV21">
        <v>-0.113</v>
      </c>
      <c r="DW21">
        <v>400</v>
      </c>
      <c r="DX21">
        <v>13</v>
      </c>
      <c r="DY21">
        <v>0.06</v>
      </c>
      <c r="DZ21">
        <v>0.02</v>
      </c>
      <c r="EA21">
        <v>400.01814634146302</v>
      </c>
      <c r="EB21">
        <v>-2.2118466898130101E-2</v>
      </c>
      <c r="EC21">
        <v>3.5718111123415303E-2</v>
      </c>
      <c r="ED21">
        <v>1</v>
      </c>
      <c r="EE21">
        <v>372.99060975609802</v>
      </c>
      <c r="EF21">
        <v>-0.66796515679463797</v>
      </c>
      <c r="EG21">
        <v>0.12770638543326099</v>
      </c>
      <c r="EH21">
        <v>1</v>
      </c>
      <c r="EI21">
        <v>13.234604878048801</v>
      </c>
      <c r="EJ21">
        <v>-4.56376306618807E-3</v>
      </c>
      <c r="EK21">
        <v>5.9302910696986495E-4</v>
      </c>
      <c r="EL21">
        <v>1</v>
      </c>
      <c r="EM21">
        <v>17.273158536585399</v>
      </c>
      <c r="EN21">
        <v>7.6739372822302906E-2</v>
      </c>
      <c r="EO21">
        <v>1.8333429091379999E-2</v>
      </c>
      <c r="EP21">
        <v>1</v>
      </c>
      <c r="EQ21">
        <v>4</v>
      </c>
      <c r="ER21">
        <v>4</v>
      </c>
      <c r="ES21" t="s">
        <v>305</v>
      </c>
      <c r="ET21">
        <v>100</v>
      </c>
      <c r="EU21">
        <v>100</v>
      </c>
      <c r="EV21">
        <v>-2.3290000000000002</v>
      </c>
      <c r="EW21">
        <v>-0.11260000000000001</v>
      </c>
      <c r="EX21">
        <v>-2.3297999999999801</v>
      </c>
      <c r="EY21">
        <v>0</v>
      </c>
      <c r="EZ21">
        <v>0</v>
      </c>
      <c r="FA21">
        <v>0</v>
      </c>
      <c r="FB21">
        <v>-0.11266</v>
      </c>
      <c r="FC21">
        <v>0</v>
      </c>
      <c r="FD21">
        <v>0</v>
      </c>
      <c r="FE21">
        <v>0</v>
      </c>
      <c r="FF21">
        <v>-1</v>
      </c>
      <c r="FG21">
        <v>-1</v>
      </c>
      <c r="FH21">
        <v>-1</v>
      </c>
      <c r="FI21">
        <v>-1</v>
      </c>
      <c r="FJ21">
        <v>0.5</v>
      </c>
      <c r="FK21">
        <v>0.4</v>
      </c>
      <c r="FL21">
        <v>2</v>
      </c>
      <c r="FM21">
        <v>503.75700000000001</v>
      </c>
      <c r="FN21">
        <v>527.11900000000003</v>
      </c>
      <c r="FO21">
        <v>21.944400000000002</v>
      </c>
      <c r="FP21">
        <v>23.4375</v>
      </c>
      <c r="FQ21">
        <v>29.9999</v>
      </c>
      <c r="FR21">
        <v>23.396000000000001</v>
      </c>
      <c r="FS21">
        <v>23.3781</v>
      </c>
      <c r="FT21">
        <v>20.271599999999999</v>
      </c>
      <c r="FU21">
        <v>0</v>
      </c>
      <c r="FV21">
        <v>0</v>
      </c>
      <c r="FW21">
        <v>21.934899999999999</v>
      </c>
      <c r="FX21">
        <v>400</v>
      </c>
      <c r="FY21">
        <v>7.0820600000000002</v>
      </c>
      <c r="FZ21">
        <v>102.611</v>
      </c>
      <c r="GA21">
        <v>102.78400000000001</v>
      </c>
    </row>
    <row r="22" spans="1:183" x14ac:dyDescent="0.35">
      <c r="A22">
        <v>5</v>
      </c>
      <c r="B22">
        <v>1599833520.5</v>
      </c>
      <c r="C22">
        <v>1945.4000000953699</v>
      </c>
      <c r="D22" t="s">
        <v>316</v>
      </c>
      <c r="E22" t="s">
        <v>317</v>
      </c>
      <c r="F22">
        <v>1599833520.5</v>
      </c>
      <c r="G22">
        <f t="shared" si="0"/>
        <v>3.4502041508123991E-3</v>
      </c>
      <c r="H22">
        <f t="shared" si="1"/>
        <v>20.473996303794376</v>
      </c>
      <c r="I22">
        <f t="shared" si="2"/>
        <v>373.88799999999998</v>
      </c>
      <c r="J22">
        <f t="shared" si="3"/>
        <v>267.71004023878442</v>
      </c>
      <c r="K22">
        <f t="shared" si="4"/>
        <v>27.212274498854633</v>
      </c>
      <c r="L22">
        <f t="shared" si="5"/>
        <v>38.005085198719996</v>
      </c>
      <c r="M22">
        <f t="shared" si="6"/>
        <v>0.34309684750784308</v>
      </c>
      <c r="N22">
        <f t="shared" si="7"/>
        <v>2.9534756331623297</v>
      </c>
      <c r="O22">
        <f t="shared" si="8"/>
        <v>0.32239264384716038</v>
      </c>
      <c r="P22">
        <f t="shared" si="9"/>
        <v>0.20325139476328347</v>
      </c>
      <c r="Q22">
        <f t="shared" si="10"/>
        <v>113.92197526773118</v>
      </c>
      <c r="R22">
        <f t="shared" si="11"/>
        <v>23.597961009896512</v>
      </c>
      <c r="S22">
        <f t="shared" si="12"/>
        <v>23.011900000000001</v>
      </c>
      <c r="T22">
        <f t="shared" si="13"/>
        <v>2.8217532924845785</v>
      </c>
      <c r="U22">
        <f t="shared" si="14"/>
        <v>59.343703568058537</v>
      </c>
      <c r="V22">
        <f t="shared" si="15"/>
        <v>1.7584345308479998</v>
      </c>
      <c r="W22">
        <f t="shared" si="16"/>
        <v>2.9631358090607423</v>
      </c>
      <c r="X22">
        <f t="shared" si="17"/>
        <v>1.0633187616365787</v>
      </c>
      <c r="Y22">
        <f t="shared" si="18"/>
        <v>-152.15400305082682</v>
      </c>
      <c r="Z22">
        <f t="shared" si="19"/>
        <v>129.02226878488869</v>
      </c>
      <c r="AA22">
        <f t="shared" si="20"/>
        <v>9.0939558989421823</v>
      </c>
      <c r="AB22">
        <f t="shared" si="21"/>
        <v>99.884196900735247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54179.465223264378</v>
      </c>
      <c r="AH22" t="s">
        <v>298</v>
      </c>
      <c r="AI22">
        <v>10311.700000000001</v>
      </c>
      <c r="AJ22">
        <v>702.61</v>
      </c>
      <c r="AK22">
        <v>3252.15</v>
      </c>
      <c r="AL22">
        <f t="shared" si="25"/>
        <v>2549.54</v>
      </c>
      <c r="AM22">
        <f t="shared" si="26"/>
        <v>0.78395522961733</v>
      </c>
      <c r="AN22">
        <v>-0.980160656610225</v>
      </c>
      <c r="AO22" t="s">
        <v>318</v>
      </c>
      <c r="AP22">
        <v>10347.6</v>
      </c>
      <c r="AQ22">
        <v>935.12680769230803</v>
      </c>
      <c r="AR22">
        <v>1736.3</v>
      </c>
      <c r="AS22">
        <f t="shared" si="27"/>
        <v>0.46142555566877375</v>
      </c>
      <c r="AT22">
        <v>0.5</v>
      </c>
      <c r="AU22">
        <f t="shared" si="28"/>
        <v>589.0636814938033</v>
      </c>
      <c r="AV22">
        <f t="shared" si="29"/>
        <v>20.473996303794376</v>
      </c>
      <c r="AW22">
        <f t="shared" si="30"/>
        <v>135.90451827878587</v>
      </c>
      <c r="AX22">
        <f t="shared" si="31"/>
        <v>0.61260150895582555</v>
      </c>
      <c r="AY22">
        <f t="shared" si="32"/>
        <v>3.6420776962516381E-2</v>
      </c>
      <c r="AZ22">
        <f t="shared" si="33"/>
        <v>0.87303461383401493</v>
      </c>
      <c r="BA22" t="s">
        <v>319</v>
      </c>
      <c r="BB22">
        <v>672.64</v>
      </c>
      <c r="BC22">
        <f t="shared" si="34"/>
        <v>1063.6599999999999</v>
      </c>
      <c r="BD22">
        <f t="shared" si="35"/>
        <v>0.75322301516245038</v>
      </c>
      <c r="BE22">
        <f t="shared" si="36"/>
        <v>0.5876503677054945</v>
      </c>
      <c r="BF22">
        <f t="shared" si="37"/>
        <v>0.77506137459750202</v>
      </c>
      <c r="BG22">
        <f t="shared" si="38"/>
        <v>0.59455823403437491</v>
      </c>
      <c r="BH22">
        <f t="shared" si="39"/>
        <v>0.54179596259160701</v>
      </c>
      <c r="BI22">
        <f t="shared" si="40"/>
        <v>0.45820403740839299</v>
      </c>
      <c r="BJ22">
        <v>1696</v>
      </c>
      <c r="BK22">
        <v>300</v>
      </c>
      <c r="BL22">
        <v>300</v>
      </c>
      <c r="BM22">
        <v>300</v>
      </c>
      <c r="BN22">
        <v>10347.6</v>
      </c>
      <c r="BO22">
        <v>1673.05</v>
      </c>
      <c r="BP22">
        <v>-7.9860899999999995E-3</v>
      </c>
      <c r="BQ22">
        <v>-3.19</v>
      </c>
      <c r="BR22">
        <f t="shared" si="41"/>
        <v>699.85199999999998</v>
      </c>
      <c r="BS22">
        <f t="shared" si="42"/>
        <v>589.0636814938033</v>
      </c>
      <c r="BT22">
        <f t="shared" si="43"/>
        <v>0.84169750389197051</v>
      </c>
      <c r="BU22">
        <f t="shared" si="44"/>
        <v>0.19339500778394125</v>
      </c>
      <c r="BV22">
        <v>6</v>
      </c>
      <c r="BW22">
        <v>0.5</v>
      </c>
      <c r="BX22" t="s">
        <v>299</v>
      </c>
      <c r="BY22">
        <v>1599833520.5</v>
      </c>
      <c r="BZ22">
        <v>373.88799999999998</v>
      </c>
      <c r="CA22">
        <v>400.00400000000002</v>
      </c>
      <c r="CB22">
        <v>17.299199999999999</v>
      </c>
      <c r="CC22">
        <v>13.230700000000001</v>
      </c>
      <c r="CD22">
        <v>376.23</v>
      </c>
      <c r="CE22">
        <v>17.410499999999999</v>
      </c>
      <c r="CF22">
        <v>500.01499999999999</v>
      </c>
      <c r="CG22">
        <v>101.548</v>
      </c>
      <c r="CH22">
        <v>0.100315</v>
      </c>
      <c r="CI22">
        <v>23.822199999999999</v>
      </c>
      <c r="CJ22">
        <v>23.011900000000001</v>
      </c>
      <c r="CK22">
        <v>999.9</v>
      </c>
      <c r="CL22">
        <v>0</v>
      </c>
      <c r="CM22">
        <v>0</v>
      </c>
      <c r="CN22">
        <v>9982.5</v>
      </c>
      <c r="CO22">
        <v>0</v>
      </c>
      <c r="CP22">
        <v>1.5289399999999999E-3</v>
      </c>
      <c r="CQ22">
        <v>699.85199999999998</v>
      </c>
      <c r="CR22">
        <v>0.94300700000000004</v>
      </c>
      <c r="CS22">
        <v>5.6993299999999997E-2</v>
      </c>
      <c r="CT22">
        <v>0</v>
      </c>
      <c r="CU22">
        <v>937.74800000000005</v>
      </c>
      <c r="CV22">
        <v>5.0011200000000002</v>
      </c>
      <c r="CW22">
        <v>6503.68</v>
      </c>
      <c r="CX22">
        <v>6861.31</v>
      </c>
      <c r="CY22">
        <v>37.311999999999998</v>
      </c>
      <c r="CZ22">
        <v>40.25</v>
      </c>
      <c r="DA22">
        <v>39</v>
      </c>
      <c r="DB22">
        <v>39.625</v>
      </c>
      <c r="DC22">
        <v>39.186999999999998</v>
      </c>
      <c r="DD22">
        <v>655.25</v>
      </c>
      <c r="DE22">
        <v>39.6</v>
      </c>
      <c r="DF22">
        <v>0</v>
      </c>
      <c r="DG22">
        <v>83.700000047683702</v>
      </c>
      <c r="DH22">
        <v>0</v>
      </c>
      <c r="DI22">
        <v>935.12680769230803</v>
      </c>
      <c r="DJ22">
        <v>23.373299140743399</v>
      </c>
      <c r="DK22">
        <v>156.86974365245501</v>
      </c>
      <c r="DL22">
        <v>6485.9146153846104</v>
      </c>
      <c r="DM22">
        <v>15</v>
      </c>
      <c r="DN22">
        <v>1599833494</v>
      </c>
      <c r="DO22" t="s">
        <v>320</v>
      </c>
      <c r="DP22">
        <v>1599833492.5</v>
      </c>
      <c r="DQ22">
        <v>1599833494</v>
      </c>
      <c r="DR22">
        <v>19</v>
      </c>
      <c r="DS22">
        <v>-1.2E-2</v>
      </c>
      <c r="DT22">
        <v>1E-3</v>
      </c>
      <c r="DU22">
        <v>-2.3420000000000001</v>
      </c>
      <c r="DV22">
        <v>-0.111</v>
      </c>
      <c r="DW22">
        <v>400</v>
      </c>
      <c r="DX22">
        <v>13</v>
      </c>
      <c r="DY22">
        <v>7.0000000000000007E-2</v>
      </c>
      <c r="DZ22">
        <v>0.02</v>
      </c>
      <c r="EA22">
        <v>399.99917073170701</v>
      </c>
      <c r="EB22">
        <v>6.4933797909624197E-2</v>
      </c>
      <c r="EC22">
        <v>2.3925598536255602E-2</v>
      </c>
      <c r="ED22">
        <v>1</v>
      </c>
      <c r="EE22">
        <v>373.973365853659</v>
      </c>
      <c r="EF22">
        <v>-0.69940766550563105</v>
      </c>
      <c r="EG22">
        <v>0.12527525909510401</v>
      </c>
      <c r="EH22">
        <v>1</v>
      </c>
      <c r="EI22">
        <v>13.2320756097561</v>
      </c>
      <c r="EJ22">
        <v>-5.2996515679080104E-3</v>
      </c>
      <c r="EK22">
        <v>7.4956263273506503E-4</v>
      </c>
      <c r="EL22">
        <v>1</v>
      </c>
      <c r="EM22">
        <v>17.294917073170701</v>
      </c>
      <c r="EN22">
        <v>8.9701045296127505E-2</v>
      </c>
      <c r="EO22">
        <v>1.9982222616665001E-2</v>
      </c>
      <c r="EP22">
        <v>1</v>
      </c>
      <c r="EQ22">
        <v>4</v>
      </c>
      <c r="ER22">
        <v>4</v>
      </c>
      <c r="ES22" t="s">
        <v>305</v>
      </c>
      <c r="ET22">
        <v>100</v>
      </c>
      <c r="EU22">
        <v>100</v>
      </c>
      <c r="EV22">
        <v>-2.3420000000000001</v>
      </c>
      <c r="EW22">
        <v>-0.1113</v>
      </c>
      <c r="EX22">
        <v>-2.34185714285712</v>
      </c>
      <c r="EY22">
        <v>0</v>
      </c>
      <c r="EZ22">
        <v>0</v>
      </c>
      <c r="FA22">
        <v>0</v>
      </c>
      <c r="FB22">
        <v>-0.11129499999999801</v>
      </c>
      <c r="FC22">
        <v>0</v>
      </c>
      <c r="FD22">
        <v>0</v>
      </c>
      <c r="FE22">
        <v>0</v>
      </c>
      <c r="FF22">
        <v>-1</v>
      </c>
      <c r="FG22">
        <v>-1</v>
      </c>
      <c r="FH22">
        <v>-1</v>
      </c>
      <c r="FI22">
        <v>-1</v>
      </c>
      <c r="FJ22">
        <v>0.5</v>
      </c>
      <c r="FK22">
        <v>0.4</v>
      </c>
      <c r="FL22">
        <v>2</v>
      </c>
      <c r="FM22">
        <v>503.637</v>
      </c>
      <c r="FN22">
        <v>527.06100000000004</v>
      </c>
      <c r="FO22">
        <v>22.134</v>
      </c>
      <c r="FP22">
        <v>23.470300000000002</v>
      </c>
      <c r="FQ22">
        <v>30.0001</v>
      </c>
      <c r="FR22">
        <v>23.421600000000002</v>
      </c>
      <c r="FS22">
        <v>23.4023</v>
      </c>
      <c r="FT22">
        <v>20.2742</v>
      </c>
      <c r="FU22">
        <v>0</v>
      </c>
      <c r="FV22">
        <v>0</v>
      </c>
      <c r="FW22">
        <v>22.146699999999999</v>
      </c>
      <c r="FX22">
        <v>400</v>
      </c>
      <c r="FY22">
        <v>7.0820600000000002</v>
      </c>
      <c r="FZ22">
        <v>102.601</v>
      </c>
      <c r="GA22">
        <v>102.78</v>
      </c>
    </row>
    <row r="23" spans="1:183" x14ac:dyDescent="0.35">
      <c r="A23">
        <v>6</v>
      </c>
      <c r="B23">
        <v>1599833602.5</v>
      </c>
      <c r="C23">
        <v>2027.4000000953699</v>
      </c>
      <c r="D23" t="s">
        <v>321</v>
      </c>
      <c r="E23" t="s">
        <v>322</v>
      </c>
      <c r="F23">
        <v>1599833602.5</v>
      </c>
      <c r="G23">
        <f t="shared" si="0"/>
        <v>3.459539655413014E-3</v>
      </c>
      <c r="H23">
        <f t="shared" si="1"/>
        <v>19.014729862839562</v>
      </c>
      <c r="I23">
        <f t="shared" si="2"/>
        <v>375.59800000000001</v>
      </c>
      <c r="J23">
        <f t="shared" si="3"/>
        <v>277.06434782121232</v>
      </c>
      <c r="K23">
        <f t="shared" si="4"/>
        <v>28.163323311866236</v>
      </c>
      <c r="L23">
        <f t="shared" si="5"/>
        <v>38.179173872332001</v>
      </c>
      <c r="M23">
        <f t="shared" si="6"/>
        <v>0.3451785691161886</v>
      </c>
      <c r="N23">
        <f t="shared" si="7"/>
        <v>2.9574605927033657</v>
      </c>
      <c r="O23">
        <f t="shared" si="8"/>
        <v>0.32425698017792409</v>
      </c>
      <c r="P23">
        <f t="shared" si="9"/>
        <v>0.20443457696290798</v>
      </c>
      <c r="Q23">
        <f t="shared" si="10"/>
        <v>90.038397463773649</v>
      </c>
      <c r="R23">
        <f t="shared" si="11"/>
        <v>23.518740932274017</v>
      </c>
      <c r="S23">
        <f t="shared" si="12"/>
        <v>22.9986</v>
      </c>
      <c r="T23">
        <f t="shared" si="13"/>
        <v>2.8194827996513014</v>
      </c>
      <c r="U23">
        <f t="shared" si="14"/>
        <v>59.152553793349092</v>
      </c>
      <c r="V23">
        <f t="shared" si="15"/>
        <v>1.7594024698924</v>
      </c>
      <c r="W23">
        <f t="shared" si="16"/>
        <v>2.9743474407527963</v>
      </c>
      <c r="X23">
        <f t="shared" si="17"/>
        <v>1.0600803297589014</v>
      </c>
      <c r="Y23">
        <f t="shared" si="18"/>
        <v>-152.56569880371393</v>
      </c>
      <c r="Z23">
        <f t="shared" si="19"/>
        <v>141.32993435599778</v>
      </c>
      <c r="AA23">
        <f t="shared" si="20"/>
        <v>9.9505181049990394</v>
      </c>
      <c r="AB23">
        <f t="shared" si="21"/>
        <v>88.753151121056533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54285.65371409402</v>
      </c>
      <c r="AH23" t="s">
        <v>298</v>
      </c>
      <c r="AI23">
        <v>10311.700000000001</v>
      </c>
      <c r="AJ23">
        <v>702.61</v>
      </c>
      <c r="AK23">
        <v>3252.15</v>
      </c>
      <c r="AL23">
        <f t="shared" si="25"/>
        <v>2549.54</v>
      </c>
      <c r="AM23">
        <f t="shared" si="26"/>
        <v>0.78395522961733</v>
      </c>
      <c r="AN23">
        <v>-0.980160656610225</v>
      </c>
      <c r="AO23" t="s">
        <v>323</v>
      </c>
      <c r="AP23">
        <v>10351.799999999999</v>
      </c>
      <c r="AQ23">
        <v>959.09069230769205</v>
      </c>
      <c r="AR23">
        <v>2018.71</v>
      </c>
      <c r="AS23">
        <f t="shared" si="27"/>
        <v>0.52489922162782565</v>
      </c>
      <c r="AT23">
        <v>0.5</v>
      </c>
      <c r="AU23">
        <f t="shared" si="28"/>
        <v>463.30680841688797</v>
      </c>
      <c r="AV23">
        <f t="shared" si="29"/>
        <v>19.014729862839562</v>
      </c>
      <c r="AW23">
        <f t="shared" si="30"/>
        <v>121.59469155644832</v>
      </c>
      <c r="AX23">
        <f t="shared" si="31"/>
        <v>0.65098008133907292</v>
      </c>
      <c r="AY23">
        <f t="shared" si="32"/>
        <v>4.3156910617765387E-2</v>
      </c>
      <c r="AZ23">
        <f t="shared" si="33"/>
        <v>0.61100405704633154</v>
      </c>
      <c r="BA23" t="s">
        <v>324</v>
      </c>
      <c r="BB23">
        <v>704.57</v>
      </c>
      <c r="BC23">
        <f t="shared" si="34"/>
        <v>1314.1399999999999</v>
      </c>
      <c r="BD23">
        <f t="shared" si="35"/>
        <v>0.80632147845154101</v>
      </c>
      <c r="BE23">
        <f t="shared" si="36"/>
        <v>0.4841614394837454</v>
      </c>
      <c r="BF23">
        <f t="shared" si="37"/>
        <v>0.80512066536912696</v>
      </c>
      <c r="BG23">
        <f t="shared" si="38"/>
        <v>0.48378923256744355</v>
      </c>
      <c r="BH23">
        <f t="shared" si="39"/>
        <v>0.59234223481583259</v>
      </c>
      <c r="BI23">
        <f t="shared" si="40"/>
        <v>0.40765776518416741</v>
      </c>
      <c r="BJ23">
        <v>1698</v>
      </c>
      <c r="BK23">
        <v>300</v>
      </c>
      <c r="BL23">
        <v>300</v>
      </c>
      <c r="BM23">
        <v>300</v>
      </c>
      <c r="BN23">
        <v>10351.799999999999</v>
      </c>
      <c r="BO23">
        <v>1945.54</v>
      </c>
      <c r="BP23">
        <v>-8.1171500000000001E-3</v>
      </c>
      <c r="BQ23">
        <v>-4.34</v>
      </c>
      <c r="BR23">
        <f t="shared" si="41"/>
        <v>550.13499999999999</v>
      </c>
      <c r="BS23">
        <f t="shared" si="42"/>
        <v>463.30680841688797</v>
      </c>
      <c r="BT23">
        <f t="shared" si="43"/>
        <v>0.84216930102045495</v>
      </c>
      <c r="BU23">
        <f t="shared" si="44"/>
        <v>0.19433860204090983</v>
      </c>
      <c r="BV23">
        <v>6</v>
      </c>
      <c r="BW23">
        <v>0.5</v>
      </c>
      <c r="BX23" t="s">
        <v>299</v>
      </c>
      <c r="BY23">
        <v>1599833602.5</v>
      </c>
      <c r="BZ23">
        <v>375.59800000000001</v>
      </c>
      <c r="CA23">
        <v>399.97500000000002</v>
      </c>
      <c r="CB23">
        <v>17.308599999999998</v>
      </c>
      <c r="CC23">
        <v>13.228999999999999</v>
      </c>
      <c r="CD23">
        <v>377.95699999999999</v>
      </c>
      <c r="CE23">
        <v>17.421600000000002</v>
      </c>
      <c r="CF23">
        <v>499.99900000000002</v>
      </c>
      <c r="CG23">
        <v>101.54900000000001</v>
      </c>
      <c r="CH23">
        <v>0.100034</v>
      </c>
      <c r="CI23">
        <v>23.885000000000002</v>
      </c>
      <c r="CJ23">
        <v>22.9986</v>
      </c>
      <c r="CK23">
        <v>999.9</v>
      </c>
      <c r="CL23">
        <v>0</v>
      </c>
      <c r="CM23">
        <v>0</v>
      </c>
      <c r="CN23">
        <v>10005</v>
      </c>
      <c r="CO23">
        <v>0</v>
      </c>
      <c r="CP23">
        <v>1.5289399999999999E-3</v>
      </c>
      <c r="CQ23">
        <v>550.13499999999999</v>
      </c>
      <c r="CR23">
        <v>0.92701999999999996</v>
      </c>
      <c r="CS23">
        <v>7.2980199999999995E-2</v>
      </c>
      <c r="CT23">
        <v>0</v>
      </c>
      <c r="CU23">
        <v>962.02700000000004</v>
      </c>
      <c r="CV23">
        <v>5.0011200000000002</v>
      </c>
      <c r="CW23">
        <v>5225.83</v>
      </c>
      <c r="CX23">
        <v>5367.09</v>
      </c>
      <c r="CY23">
        <v>36.936999999999998</v>
      </c>
      <c r="CZ23">
        <v>40.125</v>
      </c>
      <c r="DA23">
        <v>38.811999999999998</v>
      </c>
      <c r="DB23">
        <v>39.561999999999998</v>
      </c>
      <c r="DC23">
        <v>38.936999999999998</v>
      </c>
      <c r="DD23">
        <v>505.35</v>
      </c>
      <c r="DE23">
        <v>39.78</v>
      </c>
      <c r="DF23">
        <v>0</v>
      </c>
      <c r="DG23">
        <v>81.399999856948895</v>
      </c>
      <c r="DH23">
        <v>0</v>
      </c>
      <c r="DI23">
        <v>959.09069230769205</v>
      </c>
      <c r="DJ23">
        <v>25.5398290603469</v>
      </c>
      <c r="DK23">
        <v>130.160341923419</v>
      </c>
      <c r="DL23">
        <v>5208.6696153846196</v>
      </c>
      <c r="DM23">
        <v>15</v>
      </c>
      <c r="DN23">
        <v>1599833576</v>
      </c>
      <c r="DO23" t="s">
        <v>325</v>
      </c>
      <c r="DP23">
        <v>1599833572.5</v>
      </c>
      <c r="DQ23">
        <v>1599833576</v>
      </c>
      <c r="DR23">
        <v>20</v>
      </c>
      <c r="DS23">
        <v>-1.7000000000000001E-2</v>
      </c>
      <c r="DT23">
        <v>-2E-3</v>
      </c>
      <c r="DU23">
        <v>-2.359</v>
      </c>
      <c r="DV23">
        <v>-0.113</v>
      </c>
      <c r="DW23">
        <v>400</v>
      </c>
      <c r="DX23">
        <v>13</v>
      </c>
      <c r="DY23">
        <v>7.0000000000000007E-2</v>
      </c>
      <c r="DZ23">
        <v>0.02</v>
      </c>
      <c r="EA23">
        <v>399.98136585365899</v>
      </c>
      <c r="EB23">
        <v>1.65574912892975E-2</v>
      </c>
      <c r="EC23">
        <v>2.2333127638661899E-2</v>
      </c>
      <c r="ED23">
        <v>1</v>
      </c>
      <c r="EE23">
        <v>375.67065853658499</v>
      </c>
      <c r="EF23">
        <v>-0.83230662020864798</v>
      </c>
      <c r="EG23">
        <v>0.13044456999722401</v>
      </c>
      <c r="EH23">
        <v>1</v>
      </c>
      <c r="EI23">
        <v>13.2289902439024</v>
      </c>
      <c r="EJ23">
        <v>5.8954703833684699E-4</v>
      </c>
      <c r="EK23">
        <v>7.1935095340873803E-4</v>
      </c>
      <c r="EL23">
        <v>1</v>
      </c>
      <c r="EM23">
        <v>17.2951341463415</v>
      </c>
      <c r="EN23">
        <v>0.118400696864122</v>
      </c>
      <c r="EO23">
        <v>1.9597555967033699E-2</v>
      </c>
      <c r="EP23">
        <v>1</v>
      </c>
      <c r="EQ23">
        <v>4</v>
      </c>
      <c r="ER23">
        <v>4</v>
      </c>
      <c r="ES23" t="s">
        <v>305</v>
      </c>
      <c r="ET23">
        <v>100</v>
      </c>
      <c r="EU23">
        <v>100</v>
      </c>
      <c r="EV23">
        <v>-2.359</v>
      </c>
      <c r="EW23">
        <v>-0.113</v>
      </c>
      <c r="EX23">
        <v>-2.3585714285713899</v>
      </c>
      <c r="EY23">
        <v>0</v>
      </c>
      <c r="EZ23">
        <v>0</v>
      </c>
      <c r="FA23">
        <v>0</v>
      </c>
      <c r="FB23">
        <v>-0.11298999999999799</v>
      </c>
      <c r="FC23">
        <v>0</v>
      </c>
      <c r="FD23">
        <v>0</v>
      </c>
      <c r="FE23">
        <v>0</v>
      </c>
      <c r="FF23">
        <v>-1</v>
      </c>
      <c r="FG23">
        <v>-1</v>
      </c>
      <c r="FH23">
        <v>-1</v>
      </c>
      <c r="FI23">
        <v>-1</v>
      </c>
      <c r="FJ23">
        <v>0.5</v>
      </c>
      <c r="FK23">
        <v>0.4</v>
      </c>
      <c r="FL23">
        <v>2</v>
      </c>
      <c r="FM23">
        <v>503.64499999999998</v>
      </c>
      <c r="FN23">
        <v>526.56799999999998</v>
      </c>
      <c r="FO23">
        <v>22.518799999999999</v>
      </c>
      <c r="FP23">
        <v>23.5138</v>
      </c>
      <c r="FQ23">
        <v>30.000399999999999</v>
      </c>
      <c r="FR23">
        <v>23.4542</v>
      </c>
      <c r="FS23">
        <v>23.432500000000001</v>
      </c>
      <c r="FT23">
        <v>20.278700000000001</v>
      </c>
      <c r="FU23">
        <v>0</v>
      </c>
      <c r="FV23">
        <v>0</v>
      </c>
      <c r="FW23">
        <v>22.514900000000001</v>
      </c>
      <c r="FX23">
        <v>400</v>
      </c>
      <c r="FY23">
        <v>7.0820600000000002</v>
      </c>
      <c r="FZ23">
        <v>102.595</v>
      </c>
      <c r="GA23">
        <v>102.767</v>
      </c>
    </row>
    <row r="24" spans="1:183" x14ac:dyDescent="0.35">
      <c r="A24">
        <v>7</v>
      </c>
      <c r="B24">
        <v>1599833691.5</v>
      </c>
      <c r="C24">
        <v>2116.4000000953702</v>
      </c>
      <c r="D24" t="s">
        <v>326</v>
      </c>
      <c r="E24" t="s">
        <v>327</v>
      </c>
      <c r="F24">
        <v>1599833691.5</v>
      </c>
      <c r="G24">
        <f t="shared" si="0"/>
        <v>3.4502223940832762E-3</v>
      </c>
      <c r="H24">
        <f t="shared" si="1"/>
        <v>16.130733093519133</v>
      </c>
      <c r="I24">
        <f t="shared" si="2"/>
        <v>379.07100000000003</v>
      </c>
      <c r="J24">
        <f t="shared" si="3"/>
        <v>294.0464853437224</v>
      </c>
      <c r="K24">
        <f t="shared" si="4"/>
        <v>29.890975162779615</v>
      </c>
      <c r="L24">
        <f t="shared" si="5"/>
        <v>38.534049582959696</v>
      </c>
      <c r="M24">
        <f t="shared" si="6"/>
        <v>0.34327582452304328</v>
      </c>
      <c r="N24">
        <f t="shared" si="7"/>
        <v>2.960189038998271</v>
      </c>
      <c r="O24">
        <f t="shared" si="8"/>
        <v>0.32259467835585376</v>
      </c>
      <c r="P24">
        <f t="shared" si="9"/>
        <v>0.20337588134804341</v>
      </c>
      <c r="Q24">
        <f t="shared" si="10"/>
        <v>66.055150916113234</v>
      </c>
      <c r="R24">
        <f t="shared" si="11"/>
        <v>23.45322223385951</v>
      </c>
      <c r="S24">
        <f t="shared" si="12"/>
        <v>23.0059</v>
      </c>
      <c r="T24">
        <f t="shared" si="13"/>
        <v>2.8207288120519554</v>
      </c>
      <c r="U24">
        <f t="shared" si="14"/>
        <v>58.849906591424705</v>
      </c>
      <c r="V24">
        <f t="shared" si="15"/>
        <v>1.7580027316458</v>
      </c>
      <c r="W24">
        <f t="shared" si="16"/>
        <v>2.9872651181097489</v>
      </c>
      <c r="X24">
        <f t="shared" si="17"/>
        <v>1.0627260804061553</v>
      </c>
      <c r="Y24">
        <f t="shared" si="18"/>
        <v>-152.15480757907247</v>
      </c>
      <c r="Z24">
        <f t="shared" si="19"/>
        <v>151.80173355071562</v>
      </c>
      <c r="AA24">
        <f t="shared" si="20"/>
        <v>10.682241891331234</v>
      </c>
      <c r="AB24">
        <f t="shared" si="21"/>
        <v>76.384318779087621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54353.164867630498</v>
      </c>
      <c r="AH24" t="s">
        <v>298</v>
      </c>
      <c r="AI24">
        <v>10311.700000000001</v>
      </c>
      <c r="AJ24">
        <v>702.61</v>
      </c>
      <c r="AK24">
        <v>3252.15</v>
      </c>
      <c r="AL24">
        <f t="shared" si="25"/>
        <v>2549.54</v>
      </c>
      <c r="AM24">
        <f t="shared" si="26"/>
        <v>0.78395522961733</v>
      </c>
      <c r="AN24">
        <v>-0.980160656610225</v>
      </c>
      <c r="AO24" t="s">
        <v>328</v>
      </c>
      <c r="AP24">
        <v>10355.700000000001</v>
      </c>
      <c r="AQ24">
        <v>956.44976923076899</v>
      </c>
      <c r="AR24">
        <v>2296.35</v>
      </c>
      <c r="AS24">
        <f t="shared" si="27"/>
        <v>0.58349129303861824</v>
      </c>
      <c r="AT24">
        <v>0.5</v>
      </c>
      <c r="AU24">
        <f t="shared" si="28"/>
        <v>337.14383964445653</v>
      </c>
      <c r="AV24">
        <f t="shared" si="29"/>
        <v>16.130733093519133</v>
      </c>
      <c r="AW24">
        <f t="shared" si="30"/>
        <v>98.360247467074259</v>
      </c>
      <c r="AX24">
        <f t="shared" si="31"/>
        <v>0.67956539726087051</v>
      </c>
      <c r="AY24">
        <f t="shared" si="32"/>
        <v>5.0752503050846422E-2</v>
      </c>
      <c r="AZ24">
        <f t="shared" si="33"/>
        <v>0.41622574955908298</v>
      </c>
      <c r="BA24" t="s">
        <v>329</v>
      </c>
      <c r="BB24">
        <v>735.83</v>
      </c>
      <c r="BC24">
        <f t="shared" si="34"/>
        <v>1560.52</v>
      </c>
      <c r="BD24">
        <f t="shared" si="35"/>
        <v>0.85862419627382591</v>
      </c>
      <c r="BE24">
        <f t="shared" si="36"/>
        <v>0.37984040185667967</v>
      </c>
      <c r="BF24">
        <f t="shared" si="37"/>
        <v>0.84072698857356343</v>
      </c>
      <c r="BG24">
        <f t="shared" si="38"/>
        <v>0.37489115683613522</v>
      </c>
      <c r="BH24">
        <f t="shared" si="39"/>
        <v>0.66056939179597463</v>
      </c>
      <c r="BI24">
        <f t="shared" si="40"/>
        <v>0.33943060820402537</v>
      </c>
      <c r="BJ24">
        <v>1700</v>
      </c>
      <c r="BK24">
        <v>300</v>
      </c>
      <c r="BL24">
        <v>300</v>
      </c>
      <c r="BM24">
        <v>300</v>
      </c>
      <c r="BN24">
        <v>10355.700000000001</v>
      </c>
      <c r="BO24">
        <v>2210.14</v>
      </c>
      <c r="BP24">
        <v>-8.2485400000000004E-3</v>
      </c>
      <c r="BQ24">
        <v>-3.7</v>
      </c>
      <c r="BR24">
        <f t="shared" si="41"/>
        <v>399.95100000000002</v>
      </c>
      <c r="BS24">
        <f t="shared" si="42"/>
        <v>337.14383964445653</v>
      </c>
      <c r="BT24">
        <f t="shared" si="43"/>
        <v>0.84296286206174387</v>
      </c>
      <c r="BU24">
        <f t="shared" si="44"/>
        <v>0.19592572412348788</v>
      </c>
      <c r="BV24">
        <v>6</v>
      </c>
      <c r="BW24">
        <v>0.5</v>
      </c>
      <c r="BX24" t="s">
        <v>299</v>
      </c>
      <c r="BY24">
        <v>1599833691.5</v>
      </c>
      <c r="BZ24">
        <v>379.07100000000003</v>
      </c>
      <c r="CA24">
        <v>399.99700000000001</v>
      </c>
      <c r="CB24">
        <v>17.294</v>
      </c>
      <c r="CC24">
        <v>13.2254</v>
      </c>
      <c r="CD24">
        <v>381.42</v>
      </c>
      <c r="CE24">
        <v>17.4071</v>
      </c>
      <c r="CF24">
        <v>500.00799999999998</v>
      </c>
      <c r="CG24">
        <v>101.554</v>
      </c>
      <c r="CH24">
        <v>9.9910700000000005E-2</v>
      </c>
      <c r="CI24">
        <v>23.957100000000001</v>
      </c>
      <c r="CJ24">
        <v>23.0059</v>
      </c>
      <c r="CK24">
        <v>999.9</v>
      </c>
      <c r="CL24">
        <v>0</v>
      </c>
      <c r="CM24">
        <v>0</v>
      </c>
      <c r="CN24">
        <v>10020</v>
      </c>
      <c r="CO24">
        <v>0</v>
      </c>
      <c r="CP24">
        <v>1.5289399999999999E-3</v>
      </c>
      <c r="CQ24">
        <v>399.95100000000002</v>
      </c>
      <c r="CR24">
        <v>0.89998500000000003</v>
      </c>
      <c r="CS24">
        <v>0.10001500000000001</v>
      </c>
      <c r="CT24">
        <v>0</v>
      </c>
      <c r="CU24">
        <v>958.99300000000005</v>
      </c>
      <c r="CV24">
        <v>5.0011200000000002</v>
      </c>
      <c r="CW24">
        <v>3764.54</v>
      </c>
      <c r="CX24">
        <v>3869.06</v>
      </c>
      <c r="CY24">
        <v>36.561999999999998</v>
      </c>
      <c r="CZ24">
        <v>40</v>
      </c>
      <c r="DA24">
        <v>38.5</v>
      </c>
      <c r="DB24">
        <v>39.436999999999998</v>
      </c>
      <c r="DC24">
        <v>38.625</v>
      </c>
      <c r="DD24">
        <v>355.45</v>
      </c>
      <c r="DE24">
        <v>39.5</v>
      </c>
      <c r="DF24">
        <v>0</v>
      </c>
      <c r="DG24">
        <v>88.299999952316298</v>
      </c>
      <c r="DH24">
        <v>0</v>
      </c>
      <c r="DI24">
        <v>956.44976923076899</v>
      </c>
      <c r="DJ24">
        <v>20.073504241762102</v>
      </c>
      <c r="DK24">
        <v>79.406837463106697</v>
      </c>
      <c r="DL24">
        <v>3755.4942307692299</v>
      </c>
      <c r="DM24">
        <v>15</v>
      </c>
      <c r="DN24">
        <v>1599833661</v>
      </c>
      <c r="DO24" t="s">
        <v>330</v>
      </c>
      <c r="DP24">
        <v>1599833658</v>
      </c>
      <c r="DQ24">
        <v>1599833661</v>
      </c>
      <c r="DR24">
        <v>21</v>
      </c>
      <c r="DS24">
        <v>8.9999999999999993E-3</v>
      </c>
      <c r="DT24">
        <v>0</v>
      </c>
      <c r="DU24">
        <v>-2.3490000000000002</v>
      </c>
      <c r="DV24">
        <v>-0.113</v>
      </c>
      <c r="DW24">
        <v>400</v>
      </c>
      <c r="DX24">
        <v>13</v>
      </c>
      <c r="DY24">
        <v>0.08</v>
      </c>
      <c r="DZ24">
        <v>0.03</v>
      </c>
      <c r="EA24">
        <v>400.001585365854</v>
      </c>
      <c r="EB24">
        <v>6.0167247387636603E-2</v>
      </c>
      <c r="EC24">
        <v>3.0323439866772901E-2</v>
      </c>
      <c r="ED24">
        <v>1</v>
      </c>
      <c r="EE24">
        <v>379.10219512195101</v>
      </c>
      <c r="EF24">
        <v>-0.35939372822260002</v>
      </c>
      <c r="EG24">
        <v>3.7108423547166598E-2</v>
      </c>
      <c r="EH24">
        <v>1</v>
      </c>
      <c r="EI24">
        <v>13.2251756097561</v>
      </c>
      <c r="EJ24">
        <v>-4.8773519163577304E-3</v>
      </c>
      <c r="EK24">
        <v>9.4424585673096896E-4</v>
      </c>
      <c r="EL24">
        <v>1</v>
      </c>
      <c r="EM24">
        <v>17.2935780487805</v>
      </c>
      <c r="EN24">
        <v>1.29574912892092E-2</v>
      </c>
      <c r="EO24">
        <v>1.93031176492702E-3</v>
      </c>
      <c r="EP24">
        <v>1</v>
      </c>
      <c r="EQ24">
        <v>4</v>
      </c>
      <c r="ER24">
        <v>4</v>
      </c>
      <c r="ES24" t="s">
        <v>305</v>
      </c>
      <c r="ET24">
        <v>100</v>
      </c>
      <c r="EU24">
        <v>100</v>
      </c>
      <c r="EV24">
        <v>-2.3490000000000002</v>
      </c>
      <c r="EW24">
        <v>-0.11310000000000001</v>
      </c>
      <c r="EX24">
        <v>-2.34949999999992</v>
      </c>
      <c r="EY24">
        <v>0</v>
      </c>
      <c r="EZ24">
        <v>0</v>
      </c>
      <c r="FA24">
        <v>0</v>
      </c>
      <c r="FB24">
        <v>-0.11303000000000001</v>
      </c>
      <c r="FC24">
        <v>0</v>
      </c>
      <c r="FD24">
        <v>0</v>
      </c>
      <c r="FE24">
        <v>0</v>
      </c>
      <c r="FF24">
        <v>-1</v>
      </c>
      <c r="FG24">
        <v>-1</v>
      </c>
      <c r="FH24">
        <v>-1</v>
      </c>
      <c r="FI24">
        <v>-1</v>
      </c>
      <c r="FJ24">
        <v>0.6</v>
      </c>
      <c r="FK24">
        <v>0.5</v>
      </c>
      <c r="FL24">
        <v>2</v>
      </c>
      <c r="FM24">
        <v>504.07900000000001</v>
      </c>
      <c r="FN24">
        <v>526.17700000000002</v>
      </c>
      <c r="FO24">
        <v>22.760400000000001</v>
      </c>
      <c r="FP24">
        <v>23.561199999999999</v>
      </c>
      <c r="FQ24">
        <v>30.000299999999999</v>
      </c>
      <c r="FR24">
        <v>23.4937</v>
      </c>
      <c r="FS24">
        <v>23.468800000000002</v>
      </c>
      <c r="FT24">
        <v>20.279199999999999</v>
      </c>
      <c r="FU24">
        <v>0</v>
      </c>
      <c r="FV24">
        <v>0</v>
      </c>
      <c r="FW24">
        <v>22.6357</v>
      </c>
      <c r="FX24">
        <v>400</v>
      </c>
      <c r="FY24">
        <v>7.0820600000000002</v>
      </c>
      <c r="FZ24">
        <v>102.586</v>
      </c>
      <c r="GA24">
        <v>102.758</v>
      </c>
    </row>
    <row r="25" spans="1:183" x14ac:dyDescent="0.35">
      <c r="A25">
        <v>8</v>
      </c>
      <c r="B25">
        <v>1599833782.5</v>
      </c>
      <c r="C25">
        <v>2207.4000000953702</v>
      </c>
      <c r="D25" t="s">
        <v>331</v>
      </c>
      <c r="E25" t="s">
        <v>332</v>
      </c>
      <c r="F25">
        <v>1599833782.5</v>
      </c>
      <c r="G25">
        <f t="shared" si="0"/>
        <v>3.4083482192371274E-3</v>
      </c>
      <c r="H25">
        <f t="shared" si="1"/>
        <v>11.229091636427331</v>
      </c>
      <c r="I25">
        <f t="shared" si="2"/>
        <v>384.94400000000002</v>
      </c>
      <c r="J25">
        <f t="shared" si="3"/>
        <v>322.65306565014669</v>
      </c>
      <c r="K25">
        <f t="shared" si="4"/>
        <v>32.797832576012915</v>
      </c>
      <c r="L25">
        <f t="shared" si="5"/>
        <v>39.129734712734404</v>
      </c>
      <c r="M25">
        <f t="shared" si="6"/>
        <v>0.33661335708863965</v>
      </c>
      <c r="N25">
        <f t="shared" si="7"/>
        <v>2.9594679877425478</v>
      </c>
      <c r="O25">
        <f t="shared" si="8"/>
        <v>0.3166976727583507</v>
      </c>
      <c r="P25">
        <f t="shared" si="9"/>
        <v>0.19962712657206522</v>
      </c>
      <c r="Q25">
        <f t="shared" si="10"/>
        <v>41.291960216203954</v>
      </c>
      <c r="R25">
        <f t="shared" si="11"/>
        <v>23.38679233833026</v>
      </c>
      <c r="S25">
        <f t="shared" si="12"/>
        <v>23.009799999999998</v>
      </c>
      <c r="T25">
        <f t="shared" si="13"/>
        <v>2.8213946873127576</v>
      </c>
      <c r="U25">
        <f t="shared" si="14"/>
        <v>58.411470178176728</v>
      </c>
      <c r="V25">
        <f t="shared" si="15"/>
        <v>1.7520270001915801</v>
      </c>
      <c r="W25">
        <f t="shared" si="16"/>
        <v>2.9994571183489227</v>
      </c>
      <c r="X25">
        <f t="shared" si="17"/>
        <v>1.0693676871211775</v>
      </c>
      <c r="Y25">
        <f t="shared" si="18"/>
        <v>-150.30815646835731</v>
      </c>
      <c r="Z25">
        <f t="shared" si="19"/>
        <v>161.96005581131948</v>
      </c>
      <c r="AA25">
        <f t="shared" si="20"/>
        <v>11.403996670061394</v>
      </c>
      <c r="AB25">
        <f t="shared" si="21"/>
        <v>64.347856229227517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54319.396181622098</v>
      </c>
      <c r="AH25" t="s">
        <v>298</v>
      </c>
      <c r="AI25">
        <v>10311.700000000001</v>
      </c>
      <c r="AJ25">
        <v>702.61</v>
      </c>
      <c r="AK25">
        <v>3252.15</v>
      </c>
      <c r="AL25">
        <f t="shared" si="25"/>
        <v>2549.54</v>
      </c>
      <c r="AM25">
        <f t="shared" si="26"/>
        <v>0.78395522961733</v>
      </c>
      <c r="AN25">
        <v>-0.980160656610225</v>
      </c>
      <c r="AO25" t="s">
        <v>333</v>
      </c>
      <c r="AP25">
        <v>10344.700000000001</v>
      </c>
      <c r="AQ25">
        <v>921.81111999999996</v>
      </c>
      <c r="AR25">
        <v>2454.04</v>
      </c>
      <c r="AS25">
        <f t="shared" si="27"/>
        <v>0.62436996951964918</v>
      </c>
      <c r="AT25">
        <v>0.5</v>
      </c>
      <c r="AU25">
        <f t="shared" si="28"/>
        <v>210.79638258963132</v>
      </c>
      <c r="AV25">
        <f t="shared" si="29"/>
        <v>11.229091636427331</v>
      </c>
      <c r="AW25">
        <f t="shared" si="30"/>
        <v>65.807465486170202</v>
      </c>
      <c r="AX25">
        <f t="shared" si="31"/>
        <v>0.69629264396668356</v>
      </c>
      <c r="AY25">
        <f t="shared" si="32"/>
        <v>5.79196480653369E-2</v>
      </c>
      <c r="AZ25">
        <f t="shared" si="33"/>
        <v>0.32522289775227792</v>
      </c>
      <c r="BA25" t="s">
        <v>334</v>
      </c>
      <c r="BB25">
        <v>745.31</v>
      </c>
      <c r="BC25">
        <f t="shared" si="34"/>
        <v>1708.73</v>
      </c>
      <c r="BD25">
        <f t="shared" si="35"/>
        <v>0.8967062555231079</v>
      </c>
      <c r="BE25">
        <f t="shared" si="36"/>
        <v>0.31837293165898106</v>
      </c>
      <c r="BF25">
        <f t="shared" si="37"/>
        <v>0.87484448707627493</v>
      </c>
      <c r="BG25">
        <f t="shared" si="38"/>
        <v>0.31304078382767092</v>
      </c>
      <c r="BH25">
        <f t="shared" si="39"/>
        <v>0.72501201689119077</v>
      </c>
      <c r="BI25">
        <f t="shared" si="40"/>
        <v>0.27498798310880923</v>
      </c>
      <c r="BJ25">
        <v>1702</v>
      </c>
      <c r="BK25">
        <v>300</v>
      </c>
      <c r="BL25">
        <v>300</v>
      </c>
      <c r="BM25">
        <v>300</v>
      </c>
      <c r="BN25">
        <v>10344.700000000001</v>
      </c>
      <c r="BO25">
        <v>2373.0100000000002</v>
      </c>
      <c r="BP25">
        <v>-8.3670099999999994E-3</v>
      </c>
      <c r="BQ25">
        <v>-7.07</v>
      </c>
      <c r="BR25">
        <f t="shared" si="41"/>
        <v>250.072</v>
      </c>
      <c r="BS25">
        <f t="shared" si="42"/>
        <v>210.79638258963132</v>
      </c>
      <c r="BT25">
        <f t="shared" si="43"/>
        <v>0.84294276284282654</v>
      </c>
      <c r="BU25">
        <f t="shared" si="44"/>
        <v>0.19588552568565296</v>
      </c>
      <c r="BV25">
        <v>6</v>
      </c>
      <c r="BW25">
        <v>0.5</v>
      </c>
      <c r="BX25" t="s">
        <v>299</v>
      </c>
      <c r="BY25">
        <v>1599833782.5</v>
      </c>
      <c r="BZ25">
        <v>384.94400000000002</v>
      </c>
      <c r="CA25">
        <v>399.99400000000003</v>
      </c>
      <c r="CB25">
        <v>17.235800000000001</v>
      </c>
      <c r="CC25">
        <v>13.216100000000001</v>
      </c>
      <c r="CD25">
        <v>387.31700000000001</v>
      </c>
      <c r="CE25">
        <v>17.3492</v>
      </c>
      <c r="CF25">
        <v>499.97800000000001</v>
      </c>
      <c r="CG25">
        <v>101.551</v>
      </c>
      <c r="CH25">
        <v>9.9460099999999996E-2</v>
      </c>
      <c r="CI25">
        <v>24.024899999999999</v>
      </c>
      <c r="CJ25">
        <v>23.009799999999998</v>
      </c>
      <c r="CK25">
        <v>999.9</v>
      </c>
      <c r="CL25">
        <v>0</v>
      </c>
      <c r="CM25">
        <v>0</v>
      </c>
      <c r="CN25">
        <v>10016.200000000001</v>
      </c>
      <c r="CO25">
        <v>0</v>
      </c>
      <c r="CP25">
        <v>1.5289399999999999E-3</v>
      </c>
      <c r="CQ25">
        <v>250.072</v>
      </c>
      <c r="CR25">
        <v>0.89989600000000003</v>
      </c>
      <c r="CS25">
        <v>0.100104</v>
      </c>
      <c r="CT25">
        <v>0</v>
      </c>
      <c r="CU25">
        <v>922.55700000000002</v>
      </c>
      <c r="CV25">
        <v>5.0011200000000002</v>
      </c>
      <c r="CW25">
        <v>2250.14</v>
      </c>
      <c r="CX25">
        <v>2400.7600000000002</v>
      </c>
      <c r="CY25">
        <v>36.061999999999998</v>
      </c>
      <c r="CZ25">
        <v>39.75</v>
      </c>
      <c r="DA25">
        <v>38.125</v>
      </c>
      <c r="DB25">
        <v>39.186999999999998</v>
      </c>
      <c r="DC25">
        <v>38.186999999999998</v>
      </c>
      <c r="DD25">
        <v>220.54</v>
      </c>
      <c r="DE25">
        <v>24.53</v>
      </c>
      <c r="DF25">
        <v>0</v>
      </c>
      <c r="DG25">
        <v>90.399999856948895</v>
      </c>
      <c r="DH25">
        <v>0</v>
      </c>
      <c r="DI25">
        <v>921.81111999999996</v>
      </c>
      <c r="DJ25">
        <v>9.0007692534566903</v>
      </c>
      <c r="DK25">
        <v>15.172307772976801</v>
      </c>
      <c r="DL25">
        <v>2247.6428000000001</v>
      </c>
      <c r="DM25">
        <v>15</v>
      </c>
      <c r="DN25">
        <v>1599833750.5</v>
      </c>
      <c r="DO25" t="s">
        <v>335</v>
      </c>
      <c r="DP25">
        <v>1599833746</v>
      </c>
      <c r="DQ25">
        <v>1599833750.5</v>
      </c>
      <c r="DR25">
        <v>22</v>
      </c>
      <c r="DS25">
        <v>-2.4E-2</v>
      </c>
      <c r="DT25">
        <v>0</v>
      </c>
      <c r="DU25">
        <v>-2.3730000000000002</v>
      </c>
      <c r="DV25">
        <v>-0.113</v>
      </c>
      <c r="DW25">
        <v>400</v>
      </c>
      <c r="DX25">
        <v>13</v>
      </c>
      <c r="DY25">
        <v>0.06</v>
      </c>
      <c r="DZ25">
        <v>0.02</v>
      </c>
      <c r="EA25">
        <v>399.994243902439</v>
      </c>
      <c r="EB25">
        <v>-9.3470383274966207E-2</v>
      </c>
      <c r="EC25">
        <v>4.6334299831427901E-2</v>
      </c>
      <c r="ED25">
        <v>1</v>
      </c>
      <c r="EE25">
        <v>385.04853658536598</v>
      </c>
      <c r="EF25">
        <v>-0.50989547038312799</v>
      </c>
      <c r="EG25">
        <v>5.1064329376599903E-2</v>
      </c>
      <c r="EH25">
        <v>1</v>
      </c>
      <c r="EI25">
        <v>13.2179731707317</v>
      </c>
      <c r="EJ25">
        <v>8.8222996522337302E-4</v>
      </c>
      <c r="EK25">
        <v>6.7427445748848903E-4</v>
      </c>
      <c r="EL25">
        <v>1</v>
      </c>
      <c r="EM25">
        <v>17.239534146341501</v>
      </c>
      <c r="EN25">
        <v>-8.2452961672157907E-3</v>
      </c>
      <c r="EO25">
        <v>1.3424785516016999E-3</v>
      </c>
      <c r="EP25">
        <v>1</v>
      </c>
      <c r="EQ25">
        <v>4</v>
      </c>
      <c r="ER25">
        <v>4</v>
      </c>
      <c r="ES25" t="s">
        <v>305</v>
      </c>
      <c r="ET25">
        <v>100</v>
      </c>
      <c r="EU25">
        <v>100</v>
      </c>
      <c r="EV25">
        <v>-2.3730000000000002</v>
      </c>
      <c r="EW25">
        <v>-0.1134</v>
      </c>
      <c r="EX25">
        <v>-2.37289999999996</v>
      </c>
      <c r="EY25">
        <v>0</v>
      </c>
      <c r="EZ25">
        <v>0</v>
      </c>
      <c r="FA25">
        <v>0</v>
      </c>
      <c r="FB25">
        <v>-0.11337619047619001</v>
      </c>
      <c r="FC25">
        <v>0</v>
      </c>
      <c r="FD25">
        <v>0</v>
      </c>
      <c r="FE25">
        <v>0</v>
      </c>
      <c r="FF25">
        <v>-1</v>
      </c>
      <c r="FG25">
        <v>-1</v>
      </c>
      <c r="FH25">
        <v>-1</v>
      </c>
      <c r="FI25">
        <v>-1</v>
      </c>
      <c r="FJ25">
        <v>0.6</v>
      </c>
      <c r="FK25">
        <v>0.5</v>
      </c>
      <c r="FL25">
        <v>2</v>
      </c>
      <c r="FM25">
        <v>503.87599999999998</v>
      </c>
      <c r="FN25">
        <v>526.28899999999999</v>
      </c>
      <c r="FO25">
        <v>23.132000000000001</v>
      </c>
      <c r="FP25">
        <v>23.5837</v>
      </c>
      <c r="FQ25">
        <v>30</v>
      </c>
      <c r="FR25">
        <v>23.5154</v>
      </c>
      <c r="FS25">
        <v>23.4908</v>
      </c>
      <c r="FT25">
        <v>20.282599999999999</v>
      </c>
      <c r="FU25">
        <v>0</v>
      </c>
      <c r="FV25">
        <v>0</v>
      </c>
      <c r="FW25">
        <v>23.126100000000001</v>
      </c>
      <c r="FX25">
        <v>400</v>
      </c>
      <c r="FY25">
        <v>7.0820600000000002</v>
      </c>
      <c r="FZ25">
        <v>102.584</v>
      </c>
      <c r="GA25">
        <v>102.752</v>
      </c>
    </row>
    <row r="26" spans="1:183" x14ac:dyDescent="0.35">
      <c r="A26">
        <v>9</v>
      </c>
      <c r="B26">
        <v>1599833867.5</v>
      </c>
      <c r="C26">
        <v>2292.4000000953702</v>
      </c>
      <c r="D26" t="s">
        <v>336</v>
      </c>
      <c r="E26" t="s">
        <v>337</v>
      </c>
      <c r="F26">
        <v>1599833867.5</v>
      </c>
      <c r="G26">
        <f t="shared" si="0"/>
        <v>3.2989287627364721E-3</v>
      </c>
      <c r="H26">
        <f t="shared" si="1"/>
        <v>6.8498349962910527</v>
      </c>
      <c r="I26">
        <f t="shared" si="2"/>
        <v>390.26799999999997</v>
      </c>
      <c r="J26">
        <f t="shared" si="3"/>
        <v>347.91883076432492</v>
      </c>
      <c r="K26">
        <f t="shared" si="4"/>
        <v>35.366766895613459</v>
      </c>
      <c r="L26">
        <f t="shared" si="5"/>
        <v>39.671659485907199</v>
      </c>
      <c r="M26">
        <f t="shared" si="6"/>
        <v>0.32040766873885407</v>
      </c>
      <c r="N26">
        <f t="shared" si="7"/>
        <v>2.9642343768213122</v>
      </c>
      <c r="O26">
        <f t="shared" si="8"/>
        <v>0.30233544445001476</v>
      </c>
      <c r="P26">
        <f t="shared" si="9"/>
        <v>0.19049837401853603</v>
      </c>
      <c r="Q26">
        <f t="shared" si="10"/>
        <v>24.761414540092083</v>
      </c>
      <c r="R26">
        <f t="shared" si="11"/>
        <v>23.356757086227017</v>
      </c>
      <c r="S26">
        <f t="shared" si="12"/>
        <v>23.019100000000002</v>
      </c>
      <c r="T26">
        <f t="shared" si="13"/>
        <v>2.822983098662835</v>
      </c>
      <c r="U26">
        <f t="shared" si="14"/>
        <v>57.836859184540515</v>
      </c>
      <c r="V26">
        <f t="shared" si="15"/>
        <v>1.7386922969467198</v>
      </c>
      <c r="W26">
        <f t="shared" si="16"/>
        <v>3.0062010998886728</v>
      </c>
      <c r="X26">
        <f t="shared" si="17"/>
        <v>1.0842908017161152</v>
      </c>
      <c r="Y26">
        <f t="shared" si="18"/>
        <v>-145.48275843667841</v>
      </c>
      <c r="Z26">
        <f t="shared" si="19"/>
        <v>166.7115008440322</v>
      </c>
      <c r="AA26">
        <f t="shared" si="20"/>
        <v>11.722452953270974</v>
      </c>
      <c r="AB26">
        <f t="shared" si="21"/>
        <v>57.712609900716842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54453.420698726812</v>
      </c>
      <c r="AH26" t="s">
        <v>298</v>
      </c>
      <c r="AI26">
        <v>10311.700000000001</v>
      </c>
      <c r="AJ26">
        <v>702.61</v>
      </c>
      <c r="AK26">
        <v>3252.15</v>
      </c>
      <c r="AL26">
        <f t="shared" si="25"/>
        <v>2549.54</v>
      </c>
      <c r="AM26">
        <f t="shared" si="26"/>
        <v>0.78395522961733</v>
      </c>
      <c r="AN26">
        <v>-0.980160656610225</v>
      </c>
      <c r="AO26" t="s">
        <v>338</v>
      </c>
      <c r="AP26">
        <v>10337.6</v>
      </c>
      <c r="AQ26">
        <v>889.75296153846205</v>
      </c>
      <c r="AR26">
        <v>2566.27</v>
      </c>
      <c r="AS26">
        <f t="shared" si="27"/>
        <v>0.65328941945373553</v>
      </c>
      <c r="AT26">
        <v>0.5</v>
      </c>
      <c r="AU26">
        <f t="shared" si="28"/>
        <v>126.46356835026758</v>
      </c>
      <c r="AV26">
        <f t="shared" si="29"/>
        <v>6.8498349962910527</v>
      </c>
      <c r="AW26">
        <f t="shared" si="30"/>
        <v>41.308655574797058</v>
      </c>
      <c r="AX26">
        <f t="shared" si="31"/>
        <v>0.70814450544954344</v>
      </c>
      <c r="AY26">
        <f t="shared" si="32"/>
        <v>6.1915030194422876E-2</v>
      </c>
      <c r="AZ26">
        <f t="shared" si="33"/>
        <v>0.26726727896908747</v>
      </c>
      <c r="BA26" t="s">
        <v>339</v>
      </c>
      <c r="BB26">
        <v>748.98</v>
      </c>
      <c r="BC26">
        <f t="shared" si="34"/>
        <v>1817.29</v>
      </c>
      <c r="BD26">
        <f t="shared" si="35"/>
        <v>0.92253687549127439</v>
      </c>
      <c r="BE26">
        <f t="shared" si="36"/>
        <v>0.27400456221511127</v>
      </c>
      <c r="BF26">
        <f t="shared" si="37"/>
        <v>0.89958309909615386</v>
      </c>
      <c r="BG26">
        <f t="shared" si="38"/>
        <v>0.26902107831216615</v>
      </c>
      <c r="BH26">
        <f t="shared" si="39"/>
        <v>0.77657698133504438</v>
      </c>
      <c r="BI26">
        <f t="shared" si="40"/>
        <v>0.22342301866495562</v>
      </c>
      <c r="BJ26">
        <v>1704</v>
      </c>
      <c r="BK26">
        <v>300</v>
      </c>
      <c r="BL26">
        <v>300</v>
      </c>
      <c r="BM26">
        <v>300</v>
      </c>
      <c r="BN26">
        <v>10337.6</v>
      </c>
      <c r="BO26">
        <v>2511.88</v>
      </c>
      <c r="BP26">
        <v>-8.44665E-3</v>
      </c>
      <c r="BQ26">
        <v>-16.37</v>
      </c>
      <c r="BR26">
        <f t="shared" si="41"/>
        <v>150.03399999999999</v>
      </c>
      <c r="BS26">
        <f t="shared" si="42"/>
        <v>126.46356835026758</v>
      </c>
      <c r="BT26">
        <f t="shared" si="43"/>
        <v>0.84289939847146367</v>
      </c>
      <c r="BU26">
        <f t="shared" si="44"/>
        <v>0.19579879694292757</v>
      </c>
      <c r="BV26">
        <v>6</v>
      </c>
      <c r="BW26">
        <v>0.5</v>
      </c>
      <c r="BX26" t="s">
        <v>299</v>
      </c>
      <c r="BY26">
        <v>1599833867.5</v>
      </c>
      <c r="BZ26">
        <v>390.26799999999997</v>
      </c>
      <c r="CA26">
        <v>400.03199999999998</v>
      </c>
      <c r="CB26">
        <v>17.104299999999999</v>
      </c>
      <c r="CC26">
        <v>13.2136</v>
      </c>
      <c r="CD26">
        <v>392.65199999999999</v>
      </c>
      <c r="CE26">
        <v>17.218800000000002</v>
      </c>
      <c r="CF26">
        <v>500.03899999999999</v>
      </c>
      <c r="CG26">
        <v>101.553</v>
      </c>
      <c r="CH26">
        <v>9.9350400000000005E-2</v>
      </c>
      <c r="CI26">
        <v>24.0623</v>
      </c>
      <c r="CJ26">
        <v>23.019100000000002</v>
      </c>
      <c r="CK26">
        <v>999.9</v>
      </c>
      <c r="CL26">
        <v>0</v>
      </c>
      <c r="CM26">
        <v>0</v>
      </c>
      <c r="CN26">
        <v>10043.1</v>
      </c>
      <c r="CO26">
        <v>0</v>
      </c>
      <c r="CP26">
        <v>1.5289399999999999E-3</v>
      </c>
      <c r="CQ26">
        <v>150.03399999999999</v>
      </c>
      <c r="CR26">
        <v>0.89999799999999996</v>
      </c>
      <c r="CS26">
        <v>0.10000199999999999</v>
      </c>
      <c r="CT26">
        <v>0</v>
      </c>
      <c r="CU26">
        <v>890.60400000000004</v>
      </c>
      <c r="CV26">
        <v>5.0011200000000002</v>
      </c>
      <c r="CW26">
        <v>1288.05</v>
      </c>
      <c r="CX26">
        <v>1420.8</v>
      </c>
      <c r="CY26">
        <v>35.5</v>
      </c>
      <c r="CZ26">
        <v>39.5</v>
      </c>
      <c r="DA26">
        <v>37.75</v>
      </c>
      <c r="DB26">
        <v>38.936999999999998</v>
      </c>
      <c r="DC26">
        <v>37.875</v>
      </c>
      <c r="DD26">
        <v>130.53</v>
      </c>
      <c r="DE26">
        <v>14.5</v>
      </c>
      <c r="DF26">
        <v>0</v>
      </c>
      <c r="DG26">
        <v>84.5</v>
      </c>
      <c r="DH26">
        <v>0</v>
      </c>
      <c r="DI26">
        <v>889.75296153846205</v>
      </c>
      <c r="DJ26">
        <v>4.3016410279862702</v>
      </c>
      <c r="DK26">
        <v>3.3555556347161399</v>
      </c>
      <c r="DL26">
        <v>1287.42115384615</v>
      </c>
      <c r="DM26">
        <v>15</v>
      </c>
      <c r="DN26">
        <v>1599833841.5</v>
      </c>
      <c r="DO26" t="s">
        <v>340</v>
      </c>
      <c r="DP26">
        <v>1599833838.5</v>
      </c>
      <c r="DQ26">
        <v>1599833841.5</v>
      </c>
      <c r="DR26">
        <v>23</v>
      </c>
      <c r="DS26">
        <v>-1.0999999999999999E-2</v>
      </c>
      <c r="DT26">
        <v>-1E-3</v>
      </c>
      <c r="DU26">
        <v>-2.3839999999999999</v>
      </c>
      <c r="DV26">
        <v>-0.114</v>
      </c>
      <c r="DW26">
        <v>400</v>
      </c>
      <c r="DX26">
        <v>13</v>
      </c>
      <c r="DY26">
        <v>0.13</v>
      </c>
      <c r="DZ26">
        <v>0.03</v>
      </c>
      <c r="EA26">
        <v>399.99380487804899</v>
      </c>
      <c r="EB26">
        <v>-1.04529617206483E-4</v>
      </c>
      <c r="EC26">
        <v>2.9731497228094799E-2</v>
      </c>
      <c r="ED26">
        <v>1</v>
      </c>
      <c r="EE26">
        <v>390.34575609756098</v>
      </c>
      <c r="EF26">
        <v>-0.93982578397150796</v>
      </c>
      <c r="EG26">
        <v>0.218729789922189</v>
      </c>
      <c r="EH26">
        <v>1</v>
      </c>
      <c r="EI26">
        <v>13.2126146341463</v>
      </c>
      <c r="EJ26">
        <v>-2.0111498258020698E-3</v>
      </c>
      <c r="EK26">
        <v>7.20623366872725E-4</v>
      </c>
      <c r="EL26">
        <v>1</v>
      </c>
      <c r="EM26">
        <v>17.1093487804878</v>
      </c>
      <c r="EN26">
        <v>0.18870104529614201</v>
      </c>
      <c r="EO26">
        <v>8.5063755492646803E-2</v>
      </c>
      <c r="EP26">
        <v>1</v>
      </c>
      <c r="EQ26">
        <v>4</v>
      </c>
      <c r="ER26">
        <v>4</v>
      </c>
      <c r="ES26" t="s">
        <v>305</v>
      </c>
      <c r="ET26">
        <v>100</v>
      </c>
      <c r="EU26">
        <v>100</v>
      </c>
      <c r="EV26">
        <v>-2.3839999999999999</v>
      </c>
      <c r="EW26">
        <v>-0.1145</v>
      </c>
      <c r="EX26">
        <v>-2.3838571428570998</v>
      </c>
      <c r="EY26">
        <v>0</v>
      </c>
      <c r="EZ26">
        <v>0</v>
      </c>
      <c r="FA26">
        <v>0</v>
      </c>
      <c r="FB26">
        <v>-0.114490476190477</v>
      </c>
      <c r="FC26">
        <v>0</v>
      </c>
      <c r="FD26">
        <v>0</v>
      </c>
      <c r="FE26">
        <v>0</v>
      </c>
      <c r="FF26">
        <v>-1</v>
      </c>
      <c r="FG26">
        <v>-1</v>
      </c>
      <c r="FH26">
        <v>-1</v>
      </c>
      <c r="FI26">
        <v>-1</v>
      </c>
      <c r="FJ26">
        <v>0.5</v>
      </c>
      <c r="FK26">
        <v>0.4</v>
      </c>
      <c r="FL26">
        <v>2</v>
      </c>
      <c r="FM26">
        <v>503.71899999999999</v>
      </c>
      <c r="FN26">
        <v>526.04899999999998</v>
      </c>
      <c r="FO26">
        <v>23.029</v>
      </c>
      <c r="FP26">
        <v>23.5916</v>
      </c>
      <c r="FQ26">
        <v>30.0002</v>
      </c>
      <c r="FR26">
        <v>23.529199999999999</v>
      </c>
      <c r="FS26">
        <v>23.506499999999999</v>
      </c>
      <c r="FT26">
        <v>20.2806</v>
      </c>
      <c r="FU26">
        <v>0</v>
      </c>
      <c r="FV26">
        <v>0</v>
      </c>
      <c r="FW26">
        <v>23.0242</v>
      </c>
      <c r="FX26">
        <v>400</v>
      </c>
      <c r="FY26">
        <v>7.0820600000000002</v>
      </c>
      <c r="FZ26">
        <v>102.583</v>
      </c>
      <c r="GA26">
        <v>102.753</v>
      </c>
    </row>
    <row r="27" spans="1:183" x14ac:dyDescent="0.35">
      <c r="A27">
        <v>10</v>
      </c>
      <c r="B27">
        <v>1599833954.5</v>
      </c>
      <c r="C27">
        <v>2379.4000000953702</v>
      </c>
      <c r="D27" t="s">
        <v>341</v>
      </c>
      <c r="E27" t="s">
        <v>342</v>
      </c>
      <c r="F27">
        <v>1599833954.5</v>
      </c>
      <c r="G27">
        <f t="shared" si="0"/>
        <v>3.0584338855819348E-3</v>
      </c>
      <c r="H27">
        <f t="shared" si="1"/>
        <v>4.3668346524411641</v>
      </c>
      <c r="I27">
        <f t="shared" si="2"/>
        <v>393.28699999999998</v>
      </c>
      <c r="J27">
        <f t="shared" si="3"/>
        <v>361.18536099023976</v>
      </c>
      <c r="K27">
        <f t="shared" si="4"/>
        <v>36.71530605646155</v>
      </c>
      <c r="L27">
        <f t="shared" si="5"/>
        <v>39.978510018898</v>
      </c>
      <c r="M27">
        <f t="shared" si="6"/>
        <v>0.28785801924498883</v>
      </c>
      <c r="N27">
        <f t="shared" si="7"/>
        <v>2.9555296280313783</v>
      </c>
      <c r="O27">
        <f t="shared" si="8"/>
        <v>0.27313997562841458</v>
      </c>
      <c r="P27">
        <f t="shared" si="9"/>
        <v>0.17197210921400108</v>
      </c>
      <c r="Q27">
        <f t="shared" si="10"/>
        <v>16.499616290601971</v>
      </c>
      <c r="R27">
        <f t="shared" si="11"/>
        <v>23.33023598092959</v>
      </c>
      <c r="S27">
        <f t="shared" si="12"/>
        <v>23.0169</v>
      </c>
      <c r="T27">
        <f t="shared" si="13"/>
        <v>2.8226072748155753</v>
      </c>
      <c r="U27">
        <f t="shared" si="14"/>
        <v>57.005071367937902</v>
      </c>
      <c r="V27">
        <f t="shared" si="15"/>
        <v>1.7097502513784004</v>
      </c>
      <c r="W27">
        <f t="shared" si="16"/>
        <v>2.9992949931469388</v>
      </c>
      <c r="X27">
        <f t="shared" si="17"/>
        <v>1.1128570234371749</v>
      </c>
      <c r="Y27">
        <f t="shared" si="18"/>
        <v>-134.87693435416332</v>
      </c>
      <c r="Z27">
        <f t="shared" si="19"/>
        <v>160.46981675090353</v>
      </c>
      <c r="AA27">
        <f t="shared" si="20"/>
        <v>11.314476146953412</v>
      </c>
      <c r="AB27">
        <f t="shared" si="21"/>
        <v>53.406974834295596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54203.329796117301</v>
      </c>
      <c r="AH27" t="s">
        <v>298</v>
      </c>
      <c r="AI27">
        <v>10311.700000000001</v>
      </c>
      <c r="AJ27">
        <v>702.61</v>
      </c>
      <c r="AK27">
        <v>3252.15</v>
      </c>
      <c r="AL27">
        <f t="shared" si="25"/>
        <v>2549.54</v>
      </c>
      <c r="AM27">
        <f t="shared" si="26"/>
        <v>0.78395522961733</v>
      </c>
      <c r="AN27">
        <v>-0.980160656610225</v>
      </c>
      <c r="AO27" t="s">
        <v>343</v>
      </c>
      <c r="AP27">
        <v>10334.299999999999</v>
      </c>
      <c r="AQ27">
        <v>857.65340000000003</v>
      </c>
      <c r="AR27">
        <v>2646.72</v>
      </c>
      <c r="AS27">
        <f t="shared" si="27"/>
        <v>0.67595612682867845</v>
      </c>
      <c r="AT27">
        <v>0.5</v>
      </c>
      <c r="AU27">
        <f t="shared" si="28"/>
        <v>84.314111042923443</v>
      </c>
      <c r="AV27">
        <f t="shared" si="29"/>
        <v>4.3668346524411641</v>
      </c>
      <c r="AW27">
        <f t="shared" si="30"/>
        <v>28.496319968788818</v>
      </c>
      <c r="AX27">
        <f t="shared" si="31"/>
        <v>0.71791878249304797</v>
      </c>
      <c r="AY27">
        <f t="shared" si="32"/>
        <v>6.3417561341888418E-2</v>
      </c>
      <c r="AZ27">
        <f t="shared" si="33"/>
        <v>0.22874727965179556</v>
      </c>
      <c r="BA27" t="s">
        <v>344</v>
      </c>
      <c r="BB27">
        <v>746.59</v>
      </c>
      <c r="BC27">
        <f t="shared" si="34"/>
        <v>1900.1299999999997</v>
      </c>
      <c r="BD27">
        <f t="shared" si="35"/>
        <v>0.94154957818675566</v>
      </c>
      <c r="BE27">
        <f t="shared" si="36"/>
        <v>0.24163460463928235</v>
      </c>
      <c r="BF27">
        <f t="shared" si="37"/>
        <v>0.9202496772301979</v>
      </c>
      <c r="BG27">
        <f t="shared" si="38"/>
        <v>0.23746636648179684</v>
      </c>
      <c r="BH27">
        <f t="shared" si="39"/>
        <v>0.81962188872387132</v>
      </c>
      <c r="BI27">
        <f t="shared" si="40"/>
        <v>0.18037811127612868</v>
      </c>
      <c r="BJ27">
        <v>1706</v>
      </c>
      <c r="BK27">
        <v>300</v>
      </c>
      <c r="BL27">
        <v>300</v>
      </c>
      <c r="BM27">
        <v>300</v>
      </c>
      <c r="BN27">
        <v>10334.299999999999</v>
      </c>
      <c r="BO27">
        <v>2620.54</v>
      </c>
      <c r="BP27">
        <v>-8.4865700000000006E-3</v>
      </c>
      <c r="BQ27">
        <v>-25.05</v>
      </c>
      <c r="BR27">
        <f t="shared" si="41"/>
        <v>100.035</v>
      </c>
      <c r="BS27">
        <f t="shared" si="42"/>
        <v>84.314111042923443</v>
      </c>
      <c r="BT27">
        <f t="shared" si="43"/>
        <v>0.84284611428923317</v>
      </c>
      <c r="BU27">
        <f t="shared" si="44"/>
        <v>0.19569222857846638</v>
      </c>
      <c r="BV27">
        <v>6</v>
      </c>
      <c r="BW27">
        <v>0.5</v>
      </c>
      <c r="BX27" t="s">
        <v>299</v>
      </c>
      <c r="BY27">
        <v>1599833954.5</v>
      </c>
      <c r="BZ27">
        <v>393.28699999999998</v>
      </c>
      <c r="CA27">
        <v>399.971</v>
      </c>
      <c r="CB27">
        <v>16.819600000000001</v>
      </c>
      <c r="CC27">
        <v>13.211</v>
      </c>
      <c r="CD27">
        <v>395.673</v>
      </c>
      <c r="CE27">
        <v>16.933599999999998</v>
      </c>
      <c r="CF27">
        <v>499.971</v>
      </c>
      <c r="CG27">
        <v>101.55200000000001</v>
      </c>
      <c r="CH27">
        <v>0.100254</v>
      </c>
      <c r="CI27">
        <v>24.024000000000001</v>
      </c>
      <c r="CJ27">
        <v>23.0169</v>
      </c>
      <c r="CK27">
        <v>999.9</v>
      </c>
      <c r="CL27">
        <v>0</v>
      </c>
      <c r="CM27">
        <v>0</v>
      </c>
      <c r="CN27">
        <v>9993.75</v>
      </c>
      <c r="CO27">
        <v>0</v>
      </c>
      <c r="CP27">
        <v>1.5289399999999999E-3</v>
      </c>
      <c r="CQ27">
        <v>100.035</v>
      </c>
      <c r="CR27">
        <v>0.90012899999999996</v>
      </c>
      <c r="CS27">
        <v>9.9870899999999999E-2</v>
      </c>
      <c r="CT27">
        <v>0</v>
      </c>
      <c r="CU27">
        <v>857.69299999999998</v>
      </c>
      <c r="CV27">
        <v>5.0011200000000002</v>
      </c>
      <c r="CW27">
        <v>814.03599999999994</v>
      </c>
      <c r="CX27">
        <v>931.00800000000004</v>
      </c>
      <c r="CY27">
        <v>35.186999999999998</v>
      </c>
      <c r="CZ27">
        <v>39.186999999999998</v>
      </c>
      <c r="DA27">
        <v>37.436999999999998</v>
      </c>
      <c r="DB27">
        <v>38.686999999999998</v>
      </c>
      <c r="DC27">
        <v>37.5</v>
      </c>
      <c r="DD27">
        <v>85.54</v>
      </c>
      <c r="DE27">
        <v>9.49</v>
      </c>
      <c r="DF27">
        <v>0</v>
      </c>
      <c r="DG27">
        <v>86.299999952316298</v>
      </c>
      <c r="DH27">
        <v>0</v>
      </c>
      <c r="DI27">
        <v>857.65340000000003</v>
      </c>
      <c r="DJ27">
        <v>1.0140769201170801</v>
      </c>
      <c r="DK27">
        <v>-2.5344615119142002</v>
      </c>
      <c r="DL27">
        <v>813.98108000000002</v>
      </c>
      <c r="DM27">
        <v>15</v>
      </c>
      <c r="DN27">
        <v>1599833926</v>
      </c>
      <c r="DO27" t="s">
        <v>345</v>
      </c>
      <c r="DP27">
        <v>1599833919</v>
      </c>
      <c r="DQ27">
        <v>1599833926</v>
      </c>
      <c r="DR27">
        <v>24</v>
      </c>
      <c r="DS27">
        <v>-3.0000000000000001E-3</v>
      </c>
      <c r="DT27">
        <v>0</v>
      </c>
      <c r="DU27">
        <v>-2.387</v>
      </c>
      <c r="DV27">
        <v>-0.114</v>
      </c>
      <c r="DW27">
        <v>400</v>
      </c>
      <c r="DX27">
        <v>13</v>
      </c>
      <c r="DY27">
        <v>0.15</v>
      </c>
      <c r="DZ27">
        <v>0.02</v>
      </c>
      <c r="EA27">
        <v>399.991268292683</v>
      </c>
      <c r="EB27">
        <v>7.8459930313503207E-2</v>
      </c>
      <c r="EC27">
        <v>3.7471956597319403E-2</v>
      </c>
      <c r="ED27">
        <v>1</v>
      </c>
      <c r="EE27">
        <v>393.273219512195</v>
      </c>
      <c r="EF27">
        <v>1.25435541051197E-4</v>
      </c>
      <c r="EG27">
        <v>1.45761452214913E-2</v>
      </c>
      <c r="EH27">
        <v>1</v>
      </c>
      <c r="EI27">
        <v>13.2106634146341</v>
      </c>
      <c r="EJ27">
        <v>-9.3073170731578E-3</v>
      </c>
      <c r="EK27">
        <v>1.30510369601293E-3</v>
      </c>
      <c r="EL27">
        <v>1</v>
      </c>
      <c r="EM27">
        <v>16.864890243902401</v>
      </c>
      <c r="EN27">
        <v>-0.223285714285714</v>
      </c>
      <c r="EO27">
        <v>2.2107462649941699E-2</v>
      </c>
      <c r="EP27">
        <v>1</v>
      </c>
      <c r="EQ27">
        <v>4</v>
      </c>
      <c r="ER27">
        <v>4</v>
      </c>
      <c r="ES27" t="s">
        <v>305</v>
      </c>
      <c r="ET27">
        <v>100</v>
      </c>
      <c r="EU27">
        <v>100</v>
      </c>
      <c r="EV27">
        <v>-2.3860000000000001</v>
      </c>
      <c r="EW27">
        <v>-0.114</v>
      </c>
      <c r="EX27">
        <v>-2.3865500000000002</v>
      </c>
      <c r="EY27">
        <v>0</v>
      </c>
      <c r="EZ27">
        <v>0</v>
      </c>
      <c r="FA27">
        <v>0</v>
      </c>
      <c r="FB27">
        <v>-0.114054999999999</v>
      </c>
      <c r="FC27">
        <v>0</v>
      </c>
      <c r="FD27">
        <v>0</v>
      </c>
      <c r="FE27">
        <v>0</v>
      </c>
      <c r="FF27">
        <v>-1</v>
      </c>
      <c r="FG27">
        <v>-1</v>
      </c>
      <c r="FH27">
        <v>-1</v>
      </c>
      <c r="FI27">
        <v>-1</v>
      </c>
      <c r="FJ27">
        <v>0.6</v>
      </c>
      <c r="FK27">
        <v>0.5</v>
      </c>
      <c r="FL27">
        <v>2</v>
      </c>
      <c r="FM27">
        <v>503.53800000000001</v>
      </c>
      <c r="FN27">
        <v>525.78700000000003</v>
      </c>
      <c r="FO27">
        <v>22.869800000000001</v>
      </c>
      <c r="FP27">
        <v>23.609500000000001</v>
      </c>
      <c r="FQ27">
        <v>30.000299999999999</v>
      </c>
      <c r="FR27">
        <v>23.545000000000002</v>
      </c>
      <c r="FS27">
        <v>23.523399999999999</v>
      </c>
      <c r="FT27">
        <v>20.283799999999999</v>
      </c>
      <c r="FU27">
        <v>0</v>
      </c>
      <c r="FV27">
        <v>0</v>
      </c>
      <c r="FW27">
        <v>22.8521</v>
      </c>
      <c r="FX27">
        <v>400</v>
      </c>
      <c r="FY27">
        <v>7.0820600000000002</v>
      </c>
      <c r="FZ27">
        <v>102.58199999999999</v>
      </c>
      <c r="GA27">
        <v>102.748</v>
      </c>
    </row>
    <row r="28" spans="1:183" x14ac:dyDescent="0.35">
      <c r="A28">
        <v>11</v>
      </c>
      <c r="B28">
        <v>1599834038.5</v>
      </c>
      <c r="C28">
        <v>2463.4000000953702</v>
      </c>
      <c r="D28" t="s">
        <v>346</v>
      </c>
      <c r="E28" t="s">
        <v>347</v>
      </c>
      <c r="F28">
        <v>1599834038.5</v>
      </c>
      <c r="G28">
        <f t="shared" si="0"/>
        <v>2.70000429372902E-3</v>
      </c>
      <c r="H28">
        <f t="shared" si="1"/>
        <v>1.655371503176948</v>
      </c>
      <c r="I28">
        <f t="shared" si="2"/>
        <v>396.73899999999998</v>
      </c>
      <c r="J28">
        <f t="shared" si="3"/>
        <v>378.2394943297266</v>
      </c>
      <c r="K28">
        <f t="shared" si="4"/>
        <v>38.449134306599873</v>
      </c>
      <c r="L28">
        <f t="shared" si="5"/>
        <v>40.329662355058993</v>
      </c>
      <c r="M28">
        <f t="shared" si="6"/>
        <v>0.24275733340081829</v>
      </c>
      <c r="N28">
        <f t="shared" si="7"/>
        <v>2.9562081714079054</v>
      </c>
      <c r="O28">
        <f t="shared" si="8"/>
        <v>0.23220137420459167</v>
      </c>
      <c r="P28">
        <f t="shared" si="9"/>
        <v>0.14603601752651504</v>
      </c>
      <c r="Q28">
        <f t="shared" si="10"/>
        <v>8.2602800621855916</v>
      </c>
      <c r="R28">
        <f t="shared" si="11"/>
        <v>23.324302992385448</v>
      </c>
      <c r="S28">
        <f t="shared" si="12"/>
        <v>23.016300000000001</v>
      </c>
      <c r="T28">
        <f t="shared" si="13"/>
        <v>2.8225047849994178</v>
      </c>
      <c r="U28">
        <f t="shared" si="14"/>
        <v>55.734842686822383</v>
      </c>
      <c r="V28">
        <f t="shared" si="15"/>
        <v>1.6665989839949997</v>
      </c>
      <c r="W28">
        <f t="shared" si="16"/>
        <v>2.9902282013420671</v>
      </c>
      <c r="X28">
        <f t="shared" si="17"/>
        <v>1.1559058010044181</v>
      </c>
      <c r="Y28">
        <f t="shared" si="18"/>
        <v>-119.07018935344978</v>
      </c>
      <c r="Z28">
        <f t="shared" si="19"/>
        <v>152.56977838313554</v>
      </c>
      <c r="AA28">
        <f t="shared" si="20"/>
        <v>10.752210151882826</v>
      </c>
      <c r="AB28">
        <f t="shared" si="21"/>
        <v>52.512079243754187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54232.575743769237</v>
      </c>
      <c r="AH28" t="s">
        <v>298</v>
      </c>
      <c r="AI28">
        <v>10311.700000000001</v>
      </c>
      <c r="AJ28">
        <v>702.61</v>
      </c>
      <c r="AK28">
        <v>3252.15</v>
      </c>
      <c r="AL28">
        <f t="shared" si="25"/>
        <v>2549.54</v>
      </c>
      <c r="AM28">
        <f t="shared" si="26"/>
        <v>0.78395522961733</v>
      </c>
      <c r="AN28">
        <v>-0.980160656610225</v>
      </c>
      <c r="AO28" t="s">
        <v>348</v>
      </c>
      <c r="AP28">
        <v>10330.1</v>
      </c>
      <c r="AQ28">
        <v>809.00353846153803</v>
      </c>
      <c r="AR28">
        <v>2698.21</v>
      </c>
      <c r="AS28">
        <f t="shared" si="27"/>
        <v>0.70017028383204494</v>
      </c>
      <c r="AT28">
        <v>0.5</v>
      </c>
      <c r="AU28">
        <f t="shared" si="28"/>
        <v>42.272272271196499</v>
      </c>
      <c r="AV28">
        <f t="shared" si="29"/>
        <v>1.655371503176948</v>
      </c>
      <c r="AW28">
        <f t="shared" si="30"/>
        <v>14.798894437174567</v>
      </c>
      <c r="AX28">
        <f t="shared" si="31"/>
        <v>0.72006255999347724</v>
      </c>
      <c r="AY28">
        <f t="shared" si="32"/>
        <v>6.2346593125607148E-2</v>
      </c>
      <c r="AZ28">
        <f t="shared" si="33"/>
        <v>0.20529906864180328</v>
      </c>
      <c r="BA28" t="s">
        <v>349</v>
      </c>
      <c r="BB28">
        <v>755.33</v>
      </c>
      <c r="BC28">
        <f t="shared" si="34"/>
        <v>1942.88</v>
      </c>
      <c r="BD28">
        <f t="shared" si="35"/>
        <v>0.97237423903610198</v>
      </c>
      <c r="BE28">
        <f t="shared" si="36"/>
        <v>0.22185820363502376</v>
      </c>
      <c r="BF28">
        <f t="shared" si="37"/>
        <v>0.94668593983687221</v>
      </c>
      <c r="BG28">
        <f t="shared" si="38"/>
        <v>0.21727056645512527</v>
      </c>
      <c r="BH28">
        <f t="shared" si="39"/>
        <v>0.90786183131887133</v>
      </c>
      <c r="BI28">
        <f t="shared" si="40"/>
        <v>9.2138168681128674E-2</v>
      </c>
      <c r="BJ28">
        <v>1708</v>
      </c>
      <c r="BK28">
        <v>300</v>
      </c>
      <c r="BL28">
        <v>300</v>
      </c>
      <c r="BM28">
        <v>300</v>
      </c>
      <c r="BN28">
        <v>10330.1</v>
      </c>
      <c r="BO28">
        <v>2697.25</v>
      </c>
      <c r="BP28">
        <v>-8.5260900000000001E-3</v>
      </c>
      <c r="BQ28">
        <v>-41.1</v>
      </c>
      <c r="BR28">
        <f t="shared" si="41"/>
        <v>50.162700000000001</v>
      </c>
      <c r="BS28">
        <f t="shared" si="42"/>
        <v>42.272272271196499</v>
      </c>
      <c r="BT28">
        <f t="shared" si="43"/>
        <v>0.84270328892177848</v>
      </c>
      <c r="BU28">
        <f t="shared" si="44"/>
        <v>0.19540657784355694</v>
      </c>
      <c r="BV28">
        <v>6</v>
      </c>
      <c r="BW28">
        <v>0.5</v>
      </c>
      <c r="BX28" t="s">
        <v>299</v>
      </c>
      <c r="BY28">
        <v>1599834038.5</v>
      </c>
      <c r="BZ28">
        <v>396.73899999999998</v>
      </c>
      <c r="CA28">
        <v>400.01100000000002</v>
      </c>
      <c r="CB28">
        <v>16.395</v>
      </c>
      <c r="CC28">
        <v>13.208</v>
      </c>
      <c r="CD28">
        <v>399.10899999999998</v>
      </c>
      <c r="CE28">
        <v>16.509399999999999</v>
      </c>
      <c r="CF28">
        <v>499.98200000000003</v>
      </c>
      <c r="CG28">
        <v>101.553</v>
      </c>
      <c r="CH28">
        <v>9.9880999999999998E-2</v>
      </c>
      <c r="CI28">
        <v>23.973600000000001</v>
      </c>
      <c r="CJ28">
        <v>23.016300000000001</v>
      </c>
      <c r="CK28">
        <v>999.9</v>
      </c>
      <c r="CL28">
        <v>0</v>
      </c>
      <c r="CM28">
        <v>0</v>
      </c>
      <c r="CN28">
        <v>9997.5</v>
      </c>
      <c r="CO28">
        <v>0</v>
      </c>
      <c r="CP28">
        <v>1.5289399999999999E-3</v>
      </c>
      <c r="CQ28">
        <v>50.162700000000001</v>
      </c>
      <c r="CR28">
        <v>0.89990599999999998</v>
      </c>
      <c r="CS28">
        <v>0.100094</v>
      </c>
      <c r="CT28">
        <v>0</v>
      </c>
      <c r="CU28">
        <v>809.61699999999996</v>
      </c>
      <c r="CV28">
        <v>5.0011200000000002</v>
      </c>
      <c r="CW28">
        <v>364.661</v>
      </c>
      <c r="CX28">
        <v>442.411</v>
      </c>
      <c r="CY28">
        <v>34.811999999999998</v>
      </c>
      <c r="CZ28">
        <v>38.936999999999998</v>
      </c>
      <c r="DA28">
        <v>37.125</v>
      </c>
      <c r="DB28">
        <v>38.5</v>
      </c>
      <c r="DC28">
        <v>37.186999999999998</v>
      </c>
      <c r="DD28">
        <v>40.64</v>
      </c>
      <c r="DE28">
        <v>4.5199999999999996</v>
      </c>
      <c r="DF28">
        <v>0</v>
      </c>
      <c r="DG28">
        <v>83.299999952316298</v>
      </c>
      <c r="DH28">
        <v>0</v>
      </c>
      <c r="DI28">
        <v>809.00353846153803</v>
      </c>
      <c r="DJ28">
        <v>2.4438290609243198</v>
      </c>
      <c r="DK28">
        <v>1.3179829694255201</v>
      </c>
      <c r="DL28">
        <v>363.38034615384601</v>
      </c>
      <c r="DM28">
        <v>15</v>
      </c>
      <c r="DN28">
        <v>1599834013</v>
      </c>
      <c r="DO28" t="s">
        <v>350</v>
      </c>
      <c r="DP28">
        <v>1599834002</v>
      </c>
      <c r="DQ28">
        <v>1599834013</v>
      </c>
      <c r="DR28">
        <v>25</v>
      </c>
      <c r="DS28">
        <v>1.7000000000000001E-2</v>
      </c>
      <c r="DT28">
        <v>0</v>
      </c>
      <c r="DU28">
        <v>-2.37</v>
      </c>
      <c r="DV28">
        <v>-0.114</v>
      </c>
      <c r="DW28">
        <v>400</v>
      </c>
      <c r="DX28">
        <v>13</v>
      </c>
      <c r="DY28">
        <v>0.41</v>
      </c>
      <c r="DZ28">
        <v>0.02</v>
      </c>
      <c r="EA28">
        <v>400.002365853659</v>
      </c>
      <c r="EB28">
        <v>5.9268292683218302E-2</v>
      </c>
      <c r="EC28">
        <v>3.2539474037128001E-2</v>
      </c>
      <c r="ED28">
        <v>1</v>
      </c>
      <c r="EE28">
        <v>396.74451219512201</v>
      </c>
      <c r="EF28">
        <v>-0.32397909407701497</v>
      </c>
      <c r="EG28">
        <v>0.132901416232653</v>
      </c>
      <c r="EH28">
        <v>1</v>
      </c>
      <c r="EI28">
        <v>13.209009756097601</v>
      </c>
      <c r="EJ28">
        <v>8.6801393728242002E-3</v>
      </c>
      <c r="EK28">
        <v>1.0758558426526999E-3</v>
      </c>
      <c r="EL28">
        <v>1</v>
      </c>
      <c r="EM28">
        <v>16.4229073170732</v>
      </c>
      <c r="EN28">
        <v>0.22630243902442301</v>
      </c>
      <c r="EO28">
        <v>0.132539189584548</v>
      </c>
      <c r="EP28">
        <v>1</v>
      </c>
      <c r="EQ28">
        <v>4</v>
      </c>
      <c r="ER28">
        <v>4</v>
      </c>
      <c r="ES28" t="s">
        <v>305</v>
      </c>
      <c r="ET28">
        <v>100</v>
      </c>
      <c r="EU28">
        <v>100</v>
      </c>
      <c r="EV28">
        <v>-2.37</v>
      </c>
      <c r="EW28">
        <v>-0.1144</v>
      </c>
      <c r="EX28">
        <v>-2.3695499999999501</v>
      </c>
      <c r="EY28">
        <v>0</v>
      </c>
      <c r="EZ28">
        <v>0</v>
      </c>
      <c r="FA28">
        <v>0</v>
      </c>
      <c r="FB28">
        <v>-0.11439000000000001</v>
      </c>
      <c r="FC28">
        <v>0</v>
      </c>
      <c r="FD28">
        <v>0</v>
      </c>
      <c r="FE28">
        <v>0</v>
      </c>
      <c r="FF28">
        <v>-1</v>
      </c>
      <c r="FG28">
        <v>-1</v>
      </c>
      <c r="FH28">
        <v>-1</v>
      </c>
      <c r="FI28">
        <v>-1</v>
      </c>
      <c r="FJ28">
        <v>0.6</v>
      </c>
      <c r="FK28">
        <v>0.4</v>
      </c>
      <c r="FL28">
        <v>2</v>
      </c>
      <c r="FM28">
        <v>503.19200000000001</v>
      </c>
      <c r="FN28">
        <v>525.59400000000005</v>
      </c>
      <c r="FO28">
        <v>22.761399999999998</v>
      </c>
      <c r="FP28">
        <v>23.630600000000001</v>
      </c>
      <c r="FQ28">
        <v>30.0002</v>
      </c>
      <c r="FR28">
        <v>23.562799999999999</v>
      </c>
      <c r="FS28">
        <v>23.540199999999999</v>
      </c>
      <c r="FT28">
        <v>20.283100000000001</v>
      </c>
      <c r="FU28">
        <v>0</v>
      </c>
      <c r="FV28">
        <v>0</v>
      </c>
      <c r="FW28">
        <v>22.746600000000001</v>
      </c>
      <c r="FX28">
        <v>400</v>
      </c>
      <c r="FY28">
        <v>7.0820600000000002</v>
      </c>
      <c r="FZ28">
        <v>102.57899999999999</v>
      </c>
      <c r="GA28">
        <v>102.742</v>
      </c>
    </row>
    <row r="29" spans="1:183" x14ac:dyDescent="0.35">
      <c r="A29">
        <v>12</v>
      </c>
      <c r="B29">
        <v>1599834133.5</v>
      </c>
      <c r="C29">
        <v>2558.4000000953702</v>
      </c>
      <c r="D29" t="s">
        <v>351</v>
      </c>
      <c r="E29" t="s">
        <v>352</v>
      </c>
      <c r="F29">
        <v>1599834133.5</v>
      </c>
      <c r="G29">
        <f t="shared" si="0"/>
        <v>2.2036342240309105E-3</v>
      </c>
      <c r="H29">
        <f t="shared" si="1"/>
        <v>-0.9784768813890321</v>
      </c>
      <c r="I29">
        <f t="shared" si="2"/>
        <v>400.161</v>
      </c>
      <c r="J29">
        <f t="shared" si="3"/>
        <v>401.00742701625722</v>
      </c>
      <c r="K29">
        <f t="shared" si="4"/>
        <v>40.76317573257802</v>
      </c>
      <c r="L29">
        <f t="shared" si="5"/>
        <v>40.677134799458102</v>
      </c>
      <c r="M29">
        <f t="shared" si="6"/>
        <v>0.18638790843559697</v>
      </c>
      <c r="N29">
        <f t="shared" si="7"/>
        <v>2.9542067326052193</v>
      </c>
      <c r="O29">
        <f t="shared" si="8"/>
        <v>0.18009264212371912</v>
      </c>
      <c r="P29">
        <f t="shared" si="9"/>
        <v>0.11310579300663468</v>
      </c>
      <c r="Q29">
        <f t="shared" si="10"/>
        <v>1.9963409403257826E-3</v>
      </c>
      <c r="R29">
        <f t="shared" si="11"/>
        <v>23.309582227446285</v>
      </c>
      <c r="S29">
        <f t="shared" si="12"/>
        <v>23.025600000000001</v>
      </c>
      <c r="T29">
        <f t="shared" si="13"/>
        <v>2.8240937430494299</v>
      </c>
      <c r="U29">
        <f t="shared" si="14"/>
        <v>54.059671821517476</v>
      </c>
      <c r="V29">
        <f t="shared" si="15"/>
        <v>1.6073811833984601</v>
      </c>
      <c r="W29">
        <f t="shared" si="16"/>
        <v>2.97334617329044</v>
      </c>
      <c r="X29">
        <f t="shared" si="17"/>
        <v>1.2167125596509698</v>
      </c>
      <c r="Y29">
        <f t="shared" si="18"/>
        <v>-97.180269279763152</v>
      </c>
      <c r="Z29">
        <f t="shared" si="19"/>
        <v>135.98232969777985</v>
      </c>
      <c r="AA29">
        <f t="shared" si="20"/>
        <v>9.5855945120787869</v>
      </c>
      <c r="AB29">
        <f t="shared" si="21"/>
        <v>48.389651271035802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54190.685712197053</v>
      </c>
      <c r="AH29" t="s">
        <v>353</v>
      </c>
      <c r="AI29">
        <v>10329.200000000001</v>
      </c>
      <c r="AJ29">
        <v>719.58269230769201</v>
      </c>
      <c r="AK29">
        <v>2918.16</v>
      </c>
      <c r="AL29">
        <f t="shared" si="25"/>
        <v>2198.5773076923078</v>
      </c>
      <c r="AM29">
        <f t="shared" si="26"/>
        <v>0.75341218702617674</v>
      </c>
      <c r="AN29">
        <v>-0.97847688138903199</v>
      </c>
      <c r="AO29" t="s">
        <v>354</v>
      </c>
      <c r="AP29" t="s">
        <v>354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2.1009409053695999E-2</v>
      </c>
      <c r="AV29">
        <f t="shared" si="29"/>
        <v>-0.9784768813890321</v>
      </c>
      <c r="AW29" t="e">
        <f t="shared" si="30"/>
        <v>#DIV/0!</v>
      </c>
      <c r="AX29" t="e">
        <f t="shared" si="31"/>
        <v>#DIV/0!</v>
      </c>
      <c r="AY29">
        <f t="shared" si="32"/>
        <v>-5.2844086275232233E-15</v>
      </c>
      <c r="AZ29" t="e">
        <f t="shared" si="33"/>
        <v>#DIV/0!</v>
      </c>
      <c r="BA29" t="s">
        <v>354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1.327294696342967</v>
      </c>
      <c r="BH29" t="e">
        <f t="shared" si="39"/>
        <v>#DIV/0!</v>
      </c>
      <c r="BI29" t="e">
        <f t="shared" si="40"/>
        <v>#DIV/0!</v>
      </c>
      <c r="BJ29">
        <v>1710</v>
      </c>
      <c r="BK29">
        <v>300</v>
      </c>
      <c r="BL29">
        <v>300</v>
      </c>
      <c r="BM29">
        <v>300</v>
      </c>
      <c r="BN29">
        <v>10329.200000000001</v>
      </c>
      <c r="BO29">
        <v>2915.02</v>
      </c>
      <c r="BP29">
        <v>-8.5648600000000005E-3</v>
      </c>
      <c r="BQ29">
        <v>-53.47</v>
      </c>
      <c r="BR29">
        <f t="shared" si="41"/>
        <v>5.0011199999999999E-2</v>
      </c>
      <c r="BS29">
        <f t="shared" si="42"/>
        <v>2.1009409053695999E-2</v>
      </c>
      <c r="BT29">
        <f t="shared" si="43"/>
        <v>0.42009407999999998</v>
      </c>
      <c r="BU29">
        <f t="shared" si="44"/>
        <v>9.502128E-2</v>
      </c>
      <c r="BV29">
        <v>6</v>
      </c>
      <c r="BW29">
        <v>0.5</v>
      </c>
      <c r="BX29" t="s">
        <v>299</v>
      </c>
      <c r="BY29">
        <v>1599834133.5</v>
      </c>
      <c r="BZ29">
        <v>400.161</v>
      </c>
      <c r="CA29">
        <v>400.04500000000002</v>
      </c>
      <c r="CB29">
        <v>15.8126</v>
      </c>
      <c r="CC29">
        <v>13.210100000000001</v>
      </c>
      <c r="CD29">
        <v>402.56700000000001</v>
      </c>
      <c r="CE29">
        <v>15.9261</v>
      </c>
      <c r="CF29">
        <v>500.00900000000001</v>
      </c>
      <c r="CG29">
        <v>101.55200000000001</v>
      </c>
      <c r="CH29">
        <v>9.99221E-2</v>
      </c>
      <c r="CI29">
        <v>23.8794</v>
      </c>
      <c r="CJ29">
        <v>23.025600000000001</v>
      </c>
      <c r="CK29">
        <v>999.9</v>
      </c>
      <c r="CL29">
        <v>0</v>
      </c>
      <c r="CM29">
        <v>0</v>
      </c>
      <c r="CN29">
        <v>9986.25</v>
      </c>
      <c r="CO29">
        <v>0</v>
      </c>
      <c r="CP29">
        <v>1.5289399999999999E-3</v>
      </c>
      <c r="CQ29">
        <v>5.0011199999999999E-2</v>
      </c>
      <c r="CR29">
        <v>0</v>
      </c>
      <c r="CS29">
        <v>0</v>
      </c>
      <c r="CT29">
        <v>0</v>
      </c>
      <c r="CU29">
        <v>723.06</v>
      </c>
      <c r="CV29">
        <v>5.0011199999999999E-2</v>
      </c>
      <c r="CW29">
        <v>-16.760000000000002</v>
      </c>
      <c r="CX29">
        <v>-1.69</v>
      </c>
      <c r="CY29">
        <v>34.375</v>
      </c>
      <c r="CZ29">
        <v>38.625</v>
      </c>
      <c r="DA29">
        <v>36.75</v>
      </c>
      <c r="DB29">
        <v>38.125</v>
      </c>
      <c r="DC29">
        <v>36.686999999999998</v>
      </c>
      <c r="DD29">
        <v>0</v>
      </c>
      <c r="DE29">
        <v>0</v>
      </c>
      <c r="DF29">
        <v>0</v>
      </c>
      <c r="DG29">
        <v>94</v>
      </c>
      <c r="DH29">
        <v>0</v>
      </c>
      <c r="DI29">
        <v>719.58269230769201</v>
      </c>
      <c r="DJ29">
        <v>3.4184614976087802</v>
      </c>
      <c r="DK29">
        <v>-9.2680342764528092</v>
      </c>
      <c r="DL29">
        <v>-15.235769230769201</v>
      </c>
      <c r="DM29">
        <v>15</v>
      </c>
      <c r="DN29">
        <v>1599834099</v>
      </c>
      <c r="DO29" t="s">
        <v>355</v>
      </c>
      <c r="DP29">
        <v>1599834086.5</v>
      </c>
      <c r="DQ29">
        <v>1599834099</v>
      </c>
      <c r="DR29">
        <v>26</v>
      </c>
      <c r="DS29">
        <v>-3.5999999999999997E-2</v>
      </c>
      <c r="DT29">
        <v>1E-3</v>
      </c>
      <c r="DU29">
        <v>-2.4060000000000001</v>
      </c>
      <c r="DV29">
        <v>-0.114</v>
      </c>
      <c r="DW29">
        <v>400</v>
      </c>
      <c r="DX29">
        <v>13</v>
      </c>
      <c r="DY29">
        <v>0.43</v>
      </c>
      <c r="DZ29">
        <v>0.03</v>
      </c>
      <c r="EA29">
        <v>399.98821951219497</v>
      </c>
      <c r="EB29">
        <v>-9.0543554007304294E-2</v>
      </c>
      <c r="EC29">
        <v>3.1818473078235397E-2</v>
      </c>
      <c r="ED29">
        <v>1</v>
      </c>
      <c r="EE29">
        <v>400.06136585365903</v>
      </c>
      <c r="EF29">
        <v>0.37191637630687202</v>
      </c>
      <c r="EG29">
        <v>3.7831949394698999E-2</v>
      </c>
      <c r="EH29">
        <v>1</v>
      </c>
      <c r="EI29">
        <v>13.2093512195122</v>
      </c>
      <c r="EJ29">
        <v>-2.6153310104416998E-3</v>
      </c>
      <c r="EK29">
        <v>8.4626062733382003E-4</v>
      </c>
      <c r="EL29">
        <v>1</v>
      </c>
      <c r="EM29">
        <v>15.880778048780501</v>
      </c>
      <c r="EN29">
        <v>-0.37841184668990302</v>
      </c>
      <c r="EO29">
        <v>3.7314114979194603E-2</v>
      </c>
      <c r="EP29">
        <v>1</v>
      </c>
      <c r="EQ29">
        <v>4</v>
      </c>
      <c r="ER29">
        <v>4</v>
      </c>
      <c r="ES29" t="s">
        <v>305</v>
      </c>
      <c r="ET29">
        <v>100</v>
      </c>
      <c r="EU29">
        <v>100</v>
      </c>
      <c r="EV29">
        <v>-2.4060000000000001</v>
      </c>
      <c r="EW29">
        <v>-0.1135</v>
      </c>
      <c r="EX29">
        <v>-2.4055238095238001</v>
      </c>
      <c r="EY29">
        <v>0</v>
      </c>
      <c r="EZ29">
        <v>0</v>
      </c>
      <c r="FA29">
        <v>0</v>
      </c>
      <c r="FB29">
        <v>-0.113564999999999</v>
      </c>
      <c r="FC29">
        <v>0</v>
      </c>
      <c r="FD29">
        <v>0</v>
      </c>
      <c r="FE29">
        <v>0</v>
      </c>
      <c r="FF29">
        <v>-1</v>
      </c>
      <c r="FG29">
        <v>-1</v>
      </c>
      <c r="FH29">
        <v>-1</v>
      </c>
      <c r="FI29">
        <v>-1</v>
      </c>
      <c r="FJ29">
        <v>0.8</v>
      </c>
      <c r="FK29">
        <v>0.6</v>
      </c>
      <c r="FL29">
        <v>2</v>
      </c>
      <c r="FM29">
        <v>503.08199999999999</v>
      </c>
      <c r="FN29">
        <v>525.43600000000004</v>
      </c>
      <c r="FO29">
        <v>22.5472</v>
      </c>
      <c r="FP29">
        <v>23.660900000000002</v>
      </c>
      <c r="FQ29">
        <v>30.000399999999999</v>
      </c>
      <c r="FR29">
        <v>23.587900000000001</v>
      </c>
      <c r="FS29">
        <v>23.566800000000001</v>
      </c>
      <c r="FT29">
        <v>20.285799999999998</v>
      </c>
      <c r="FU29">
        <v>0</v>
      </c>
      <c r="FV29">
        <v>0</v>
      </c>
      <c r="FW29">
        <v>22.533999999999999</v>
      </c>
      <c r="FX29">
        <v>400</v>
      </c>
      <c r="FY29">
        <v>7.0820600000000002</v>
      </c>
      <c r="FZ29">
        <v>102.572</v>
      </c>
      <c r="GA29">
        <v>102.736</v>
      </c>
    </row>
    <row r="30" spans="1:183" x14ac:dyDescent="0.35">
      <c r="A30">
        <v>13</v>
      </c>
      <c r="B30">
        <v>1599835566.0999999</v>
      </c>
      <c r="C30">
        <v>3991</v>
      </c>
      <c r="D30" t="s">
        <v>356</v>
      </c>
      <c r="E30" t="s">
        <v>357</v>
      </c>
      <c r="F30">
        <v>1599835566.0999999</v>
      </c>
      <c r="G30">
        <f t="shared" si="0"/>
        <v>1.0937801559046661E-3</v>
      </c>
      <c r="H30">
        <f t="shared" si="1"/>
        <v>-1.0392184331175904</v>
      </c>
      <c r="I30">
        <f t="shared" si="2"/>
        <v>400.78500000000003</v>
      </c>
      <c r="J30">
        <f t="shared" si="3"/>
        <v>412.47101023756045</v>
      </c>
      <c r="K30">
        <f t="shared" si="4"/>
        <v>41.932668264929873</v>
      </c>
      <c r="L30">
        <f t="shared" si="5"/>
        <v>40.744643946930005</v>
      </c>
      <c r="M30">
        <f t="shared" si="6"/>
        <v>8.2469943311268182E-2</v>
      </c>
      <c r="N30">
        <f t="shared" si="7"/>
        <v>2.9550417776741806</v>
      </c>
      <c r="O30">
        <f t="shared" si="8"/>
        <v>8.1212324294788168E-2</v>
      </c>
      <c r="P30">
        <f t="shared" si="9"/>
        <v>5.0869097168244913E-2</v>
      </c>
      <c r="Q30">
        <f t="shared" si="10"/>
        <v>1.9963409403257826E-3</v>
      </c>
      <c r="R30">
        <f t="shared" si="11"/>
        <v>23.400812893071308</v>
      </c>
      <c r="S30">
        <f t="shared" si="12"/>
        <v>23.001799999999999</v>
      </c>
      <c r="T30">
        <f t="shared" si="13"/>
        <v>2.820028937581931</v>
      </c>
      <c r="U30">
        <f t="shared" si="14"/>
        <v>50.358076261766485</v>
      </c>
      <c r="V30">
        <f t="shared" si="15"/>
        <v>1.4797833322781999</v>
      </c>
      <c r="W30">
        <f t="shared" si="16"/>
        <v>2.9385223625027557</v>
      </c>
      <c r="X30">
        <f t="shared" si="17"/>
        <v>1.340245605303731</v>
      </c>
      <c r="Y30">
        <f t="shared" si="18"/>
        <v>-48.235704875395776</v>
      </c>
      <c r="Z30">
        <f t="shared" si="19"/>
        <v>108.6190663583921</v>
      </c>
      <c r="AA30">
        <f t="shared" si="20"/>
        <v>7.6460462931052033</v>
      </c>
      <c r="AB30">
        <f t="shared" si="21"/>
        <v>68.031404117041859</v>
      </c>
      <c r="AC30">
        <v>0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54251.327526381181</v>
      </c>
      <c r="AH30" t="s">
        <v>358</v>
      </c>
      <c r="AI30">
        <v>10325.799999999999</v>
      </c>
      <c r="AJ30">
        <v>735.74519999999995</v>
      </c>
      <c r="AK30">
        <v>3503.57</v>
      </c>
      <c r="AL30">
        <f t="shared" si="25"/>
        <v>2767.8248000000003</v>
      </c>
      <c r="AM30">
        <f t="shared" si="26"/>
        <v>0.79000128440419348</v>
      </c>
      <c r="AN30">
        <v>-1.03921843311754</v>
      </c>
      <c r="AO30" t="s">
        <v>354</v>
      </c>
      <c r="AP30" t="s">
        <v>354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2.1009409053695999E-2</v>
      </c>
      <c r="AV30">
        <f t="shared" si="29"/>
        <v>-1.0392184331175904</v>
      </c>
      <c r="AW30" t="e">
        <f t="shared" si="30"/>
        <v>#DIV/0!</v>
      </c>
      <c r="AX30" t="e">
        <f t="shared" si="31"/>
        <v>#DIV/0!</v>
      </c>
      <c r="AY30">
        <f t="shared" si="32"/>
        <v>-2.3991215168955433E-12</v>
      </c>
      <c r="AZ30" t="e">
        <f t="shared" si="33"/>
        <v>#DIV/0!</v>
      </c>
      <c r="BA30" t="s">
        <v>354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1.2658207268032282</v>
      </c>
      <c r="BH30" t="e">
        <f t="shared" si="39"/>
        <v>#DIV/0!</v>
      </c>
      <c r="BI30" t="e">
        <f t="shared" si="40"/>
        <v>#DIV/0!</v>
      </c>
      <c r="BJ30">
        <v>1711</v>
      </c>
      <c r="BK30">
        <v>300</v>
      </c>
      <c r="BL30">
        <v>300</v>
      </c>
      <c r="BM30">
        <v>300</v>
      </c>
      <c r="BN30">
        <v>10325.799999999999</v>
      </c>
      <c r="BO30">
        <v>3450.63</v>
      </c>
      <c r="BP30">
        <v>-8.5656299999999994E-3</v>
      </c>
      <c r="BQ30">
        <v>26.01</v>
      </c>
      <c r="BR30">
        <f t="shared" si="41"/>
        <v>5.0011199999999999E-2</v>
      </c>
      <c r="BS30">
        <f t="shared" si="42"/>
        <v>2.1009409053695999E-2</v>
      </c>
      <c r="BT30">
        <f t="shared" si="43"/>
        <v>0.42009407999999998</v>
      </c>
      <c r="BU30">
        <f t="shared" si="44"/>
        <v>9.502128E-2</v>
      </c>
      <c r="BV30">
        <v>6</v>
      </c>
      <c r="BW30">
        <v>0.5</v>
      </c>
      <c r="BX30" t="s">
        <v>299</v>
      </c>
      <c r="BY30">
        <v>1599835566.0999999</v>
      </c>
      <c r="BZ30">
        <v>400.78500000000003</v>
      </c>
      <c r="CA30">
        <v>400.06400000000002</v>
      </c>
      <c r="CB30">
        <v>14.555899999999999</v>
      </c>
      <c r="CC30">
        <v>13.262499999999999</v>
      </c>
      <c r="CD30">
        <v>403.22699999999998</v>
      </c>
      <c r="CE30">
        <v>14.669499999999999</v>
      </c>
      <c r="CF30">
        <v>500.012</v>
      </c>
      <c r="CG30">
        <v>101.562</v>
      </c>
      <c r="CH30">
        <v>0.10009800000000001</v>
      </c>
      <c r="CI30">
        <v>23.683599999999998</v>
      </c>
      <c r="CJ30">
        <v>23.001799999999999</v>
      </c>
      <c r="CK30">
        <v>999.9</v>
      </c>
      <c r="CL30">
        <v>0</v>
      </c>
      <c r="CM30">
        <v>0</v>
      </c>
      <c r="CN30">
        <v>9990</v>
      </c>
      <c r="CO30">
        <v>0</v>
      </c>
      <c r="CP30">
        <v>1.5289399999999999E-3</v>
      </c>
      <c r="CQ30">
        <v>5.0011199999999999E-2</v>
      </c>
      <c r="CR30">
        <v>0</v>
      </c>
      <c r="CS30">
        <v>0</v>
      </c>
      <c r="CT30">
        <v>0</v>
      </c>
      <c r="CU30">
        <v>736.12</v>
      </c>
      <c r="CV30">
        <v>5.0011199999999999E-2</v>
      </c>
      <c r="CW30">
        <v>-13.55</v>
      </c>
      <c r="CX30">
        <v>-0.89</v>
      </c>
      <c r="CY30">
        <v>34.561999999999998</v>
      </c>
      <c r="CZ30">
        <v>39.5</v>
      </c>
      <c r="DA30">
        <v>37.25</v>
      </c>
      <c r="DB30">
        <v>39.25</v>
      </c>
      <c r="DC30">
        <v>37</v>
      </c>
      <c r="DD30">
        <v>0</v>
      </c>
      <c r="DE30">
        <v>0</v>
      </c>
      <c r="DF30">
        <v>0</v>
      </c>
      <c r="DG30">
        <v>1431.5999999046301</v>
      </c>
      <c r="DH30">
        <v>0</v>
      </c>
      <c r="DI30">
        <v>735.74519999999995</v>
      </c>
      <c r="DJ30">
        <v>2.7238461005500101</v>
      </c>
      <c r="DK30">
        <v>-17.993076999655401</v>
      </c>
      <c r="DL30">
        <v>-12.622</v>
      </c>
      <c r="DM30">
        <v>15</v>
      </c>
      <c r="DN30">
        <v>1599835583.0999999</v>
      </c>
      <c r="DO30" t="s">
        <v>359</v>
      </c>
      <c r="DP30">
        <v>1599835583.0999999</v>
      </c>
      <c r="DQ30">
        <v>1599834099</v>
      </c>
      <c r="DR30">
        <v>27</v>
      </c>
      <c r="DS30">
        <v>-3.5999999999999997E-2</v>
      </c>
      <c r="DT30">
        <v>1E-3</v>
      </c>
      <c r="DU30">
        <v>-2.4420000000000002</v>
      </c>
      <c r="DV30">
        <v>-0.114</v>
      </c>
      <c r="DW30">
        <v>400</v>
      </c>
      <c r="DX30">
        <v>13</v>
      </c>
      <c r="DY30">
        <v>0.49</v>
      </c>
      <c r="DZ30">
        <v>0.03</v>
      </c>
      <c r="EA30">
        <v>399.97873170731702</v>
      </c>
      <c r="EB30">
        <v>3.5895470384111498E-2</v>
      </c>
      <c r="EC30">
        <v>4.3324090290787098E-2</v>
      </c>
      <c r="ED30">
        <v>1</v>
      </c>
      <c r="EE30">
        <v>400.78090243902398</v>
      </c>
      <c r="EF30">
        <v>0.11094773519161</v>
      </c>
      <c r="EG30">
        <v>1.8030874440129199E-2</v>
      </c>
      <c r="EH30">
        <v>1</v>
      </c>
      <c r="EI30">
        <v>13.2624414634146</v>
      </c>
      <c r="EJ30">
        <v>6.0857142857344004E-3</v>
      </c>
      <c r="EK30">
        <v>7.8086119117367801E-4</v>
      </c>
      <c r="EL30">
        <v>1</v>
      </c>
      <c r="EM30">
        <v>14.5512780487805</v>
      </c>
      <c r="EN30">
        <v>3.7931707317055703E-2</v>
      </c>
      <c r="EO30">
        <v>3.7971434831681901E-3</v>
      </c>
      <c r="EP30">
        <v>1</v>
      </c>
      <c r="EQ30">
        <v>4</v>
      </c>
      <c r="ER30">
        <v>4</v>
      </c>
      <c r="ES30" t="s">
        <v>305</v>
      </c>
      <c r="ET30">
        <v>100</v>
      </c>
      <c r="EU30">
        <v>100</v>
      </c>
      <c r="EV30">
        <v>-2.4420000000000002</v>
      </c>
      <c r="EW30">
        <v>-0.11360000000000001</v>
      </c>
      <c r="EX30">
        <v>-2.4055238095238001</v>
      </c>
      <c r="EY30">
        <v>0</v>
      </c>
      <c r="EZ30">
        <v>0</v>
      </c>
      <c r="FA30">
        <v>0</v>
      </c>
      <c r="FB30">
        <v>-0.113564999999999</v>
      </c>
      <c r="FC30">
        <v>0</v>
      </c>
      <c r="FD30">
        <v>0</v>
      </c>
      <c r="FE30">
        <v>0</v>
      </c>
      <c r="FF30">
        <v>-1</v>
      </c>
      <c r="FG30">
        <v>-1</v>
      </c>
      <c r="FH30">
        <v>-1</v>
      </c>
      <c r="FI30">
        <v>-1</v>
      </c>
      <c r="FJ30">
        <v>24.7</v>
      </c>
      <c r="FK30">
        <v>24.5</v>
      </c>
      <c r="FL30">
        <v>2</v>
      </c>
      <c r="FM30">
        <v>503.589</v>
      </c>
      <c r="FN30">
        <v>523.84699999999998</v>
      </c>
      <c r="FO30">
        <v>22.3736</v>
      </c>
      <c r="FP30">
        <v>24.047799999999999</v>
      </c>
      <c r="FQ30">
        <v>30.0002</v>
      </c>
      <c r="FR30">
        <v>23.9941</v>
      </c>
      <c r="FS30">
        <v>23.977699999999999</v>
      </c>
      <c r="FT30">
        <v>20.303000000000001</v>
      </c>
      <c r="FU30">
        <v>0</v>
      </c>
      <c r="FV30">
        <v>0</v>
      </c>
      <c r="FW30">
        <v>22.377099999999999</v>
      </c>
      <c r="FX30">
        <v>400</v>
      </c>
      <c r="FY30">
        <v>7.0820600000000002</v>
      </c>
      <c r="FZ30">
        <v>102.49</v>
      </c>
      <c r="GA30">
        <v>102.65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2020-09-11T09:46:33Z</dcterms:created>
  <dcterms:modified xsi:type="dcterms:W3CDTF">2020-09-21T13:52:35Z</dcterms:modified>
</cp:coreProperties>
</file>